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0.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defaultThemeVersion="166925"/>
  <mc:AlternateContent xmlns:mc="http://schemas.openxmlformats.org/markup-compatibility/2006">
    <mc:Choice Requires="x15">
      <x15ac:absPath xmlns:x15ac="http://schemas.microsoft.com/office/spreadsheetml/2010/11/ac" url="/Users/lcquick/Documents/"/>
    </mc:Choice>
  </mc:AlternateContent>
  <xr:revisionPtr revIDLastSave="0" documentId="13_ncr:1_{C3899CD7-CC94-8849-B2AE-80C2893E26A4}" xr6:coauthVersionLast="47" xr6:coauthVersionMax="47" xr10:uidLastSave="{00000000-0000-0000-0000-000000000000}"/>
  <bookViews>
    <workbookView xWindow="7640" yWindow="1640" windowWidth="27640" windowHeight="16940" activeTab="9" xr2:uid="{2904A172-EBF7-F749-8956-8136643C821F}"/>
  </bookViews>
  <sheets>
    <sheet name="Dome 1" sheetId="2" r:id="rId1"/>
    <sheet name="Dome 2" sheetId="5" r:id="rId2"/>
    <sheet name="Dome 3" sheetId="6" r:id="rId3"/>
    <sheet name="Dome 4" sheetId="7" r:id="rId4"/>
    <sheet name="Dome 5" sheetId="3" r:id="rId5"/>
    <sheet name="Dome 6" sheetId="8" r:id="rId6"/>
    <sheet name="Dome 7" sheetId="4" r:id="rId7"/>
    <sheet name="Dome 8" sheetId="11" r:id="rId8"/>
    <sheet name="Dome 9" sheetId="9" r:id="rId9"/>
    <sheet name="Dome 10" sheetId="10" r:id="rId10"/>
  </sheets>
  <externalReferences>
    <externalReference r:id="rId11"/>
  </externalReferenc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4" i="11" l="1"/>
  <c r="J28" i="11" s="1"/>
  <c r="M24" i="11"/>
  <c r="N24" i="11"/>
  <c r="Q24" i="11"/>
  <c r="R24" i="11" s="1"/>
  <c r="M25" i="11"/>
  <c r="N25" i="11"/>
  <c r="Q25" i="11"/>
  <c r="R25" i="11"/>
  <c r="J26" i="11"/>
  <c r="M26" i="11"/>
  <c r="N26" i="11" s="1"/>
  <c r="Q26" i="11"/>
  <c r="R26" i="11" s="1"/>
  <c r="M27" i="11"/>
  <c r="N27" i="11" s="1"/>
  <c r="Q27" i="11"/>
  <c r="R27" i="11" s="1"/>
  <c r="M28" i="11"/>
  <c r="N28" i="11" s="1"/>
  <c r="Q28" i="11"/>
  <c r="R28" i="11"/>
  <c r="M29" i="11"/>
  <c r="N29" i="11"/>
  <c r="Q29" i="11"/>
  <c r="R29" i="11" s="1"/>
  <c r="M30" i="11"/>
  <c r="N30" i="11"/>
  <c r="Q30" i="11"/>
  <c r="R30" i="11"/>
  <c r="M31" i="11"/>
  <c r="N31" i="11" s="1"/>
  <c r="Q31" i="11"/>
  <c r="R31" i="11"/>
  <c r="M32" i="11"/>
  <c r="N32" i="11" s="1"/>
  <c r="Q32" i="11"/>
  <c r="R32" i="11"/>
  <c r="M33" i="11"/>
  <c r="N33" i="11"/>
  <c r="Q33" i="11"/>
  <c r="R33" i="11" s="1"/>
  <c r="M34" i="11"/>
  <c r="N34" i="11" s="1"/>
  <c r="Q34" i="11"/>
  <c r="R34" i="11" s="1"/>
  <c r="M35" i="11"/>
  <c r="N35" i="11"/>
  <c r="Q35" i="11"/>
  <c r="R35" i="11" s="1"/>
  <c r="M36" i="11"/>
  <c r="N36" i="11"/>
  <c r="Q36" i="11"/>
  <c r="R36" i="11" s="1"/>
  <c r="M37" i="11"/>
  <c r="N37" i="11" s="1"/>
  <c r="Q37" i="11"/>
  <c r="R37" i="11" s="1"/>
  <c r="M38" i="11"/>
  <c r="N38" i="11" s="1"/>
  <c r="Q38" i="11"/>
  <c r="R38" i="11" s="1"/>
  <c r="M39" i="11"/>
  <c r="N39" i="11" s="1"/>
  <c r="Q39" i="11"/>
  <c r="R39" i="11"/>
  <c r="M40" i="11"/>
  <c r="N40" i="11"/>
  <c r="Q40" i="11"/>
  <c r="R40" i="11"/>
  <c r="M41" i="11"/>
  <c r="N41" i="11" s="1"/>
  <c r="Q41" i="11"/>
  <c r="R41" i="11" s="1"/>
  <c r="M42" i="11"/>
  <c r="N42" i="11" s="1"/>
  <c r="Q42" i="11"/>
  <c r="R42" i="11" s="1"/>
  <c r="M43" i="11"/>
  <c r="N43" i="11" s="1"/>
  <c r="Q43" i="11"/>
  <c r="R43" i="11"/>
  <c r="M44" i="11"/>
  <c r="N44" i="11"/>
  <c r="Q44" i="11"/>
  <c r="R44" i="11"/>
  <c r="M45" i="11"/>
  <c r="N45" i="11" s="1"/>
  <c r="Q45" i="11"/>
  <c r="R45" i="11" s="1"/>
  <c r="M46" i="11"/>
  <c r="N46" i="11" s="1"/>
  <c r="Q46" i="11"/>
  <c r="R46" i="11" s="1"/>
  <c r="M47" i="11"/>
  <c r="N47" i="11" s="1"/>
  <c r="Q47" i="11"/>
  <c r="R47" i="11"/>
  <c r="M48" i="11"/>
  <c r="N48" i="11"/>
  <c r="Q48" i="11"/>
  <c r="R48" i="11"/>
  <c r="M49" i="11"/>
  <c r="N49" i="11" s="1"/>
  <c r="Q49" i="11"/>
  <c r="R49" i="11" s="1"/>
  <c r="M50" i="11"/>
  <c r="N50" i="11" s="1"/>
  <c r="Q50" i="11"/>
  <c r="R50" i="11" s="1"/>
  <c r="M51" i="11"/>
  <c r="N51" i="11" s="1"/>
  <c r="Q51" i="11"/>
  <c r="R51" i="11"/>
  <c r="M52" i="11"/>
  <c r="N52" i="11"/>
  <c r="Q52" i="11"/>
  <c r="R52" i="11"/>
  <c r="M53" i="11"/>
  <c r="N53" i="11" s="1"/>
  <c r="Q53" i="11"/>
  <c r="R53" i="11" s="1"/>
  <c r="M54" i="11"/>
  <c r="N54" i="11" s="1"/>
  <c r="Q54" i="11"/>
  <c r="R54" i="11" s="1"/>
  <c r="M55" i="11"/>
  <c r="N55" i="11" s="1"/>
  <c r="Q55" i="11"/>
  <c r="R55" i="11"/>
  <c r="M56" i="11"/>
  <c r="N56" i="11"/>
  <c r="Q56" i="11"/>
  <c r="R56" i="11"/>
  <c r="M57" i="11"/>
  <c r="N57" i="11" s="1"/>
  <c r="Q57" i="11"/>
  <c r="R57" i="11" s="1"/>
  <c r="M58" i="11"/>
  <c r="N58" i="11" s="1"/>
  <c r="Q58" i="11"/>
  <c r="R58" i="11" s="1"/>
  <c r="M59" i="11"/>
  <c r="N59" i="11" s="1"/>
  <c r="Q59" i="11"/>
  <c r="R59" i="11"/>
  <c r="M60" i="11"/>
  <c r="N60" i="11"/>
  <c r="Q60" i="11"/>
  <c r="R60" i="11"/>
  <c r="M61" i="11"/>
  <c r="N61" i="11" s="1"/>
  <c r="M62" i="11"/>
  <c r="N62" i="11" s="1"/>
  <c r="M63" i="11"/>
  <c r="N63" i="11" s="1"/>
  <c r="M64" i="11"/>
  <c r="N64" i="11" s="1"/>
  <c r="M65" i="11"/>
  <c r="N65" i="11" s="1"/>
  <c r="J7" i="10"/>
  <c r="K7" i="10" s="1"/>
  <c r="J9" i="10"/>
  <c r="K19" i="10"/>
  <c r="L19" i="10"/>
  <c r="O19" i="10"/>
  <c r="P19" i="10"/>
  <c r="K20" i="10"/>
  <c r="L20" i="10"/>
  <c r="O20" i="10"/>
  <c r="P20" i="10"/>
  <c r="K21" i="10"/>
  <c r="L21" i="10"/>
  <c r="O21" i="10"/>
  <c r="P21" i="10" s="1"/>
  <c r="K22" i="10"/>
  <c r="L22" i="10" s="1"/>
  <c r="O22" i="10"/>
  <c r="P22" i="10"/>
  <c r="K23" i="10"/>
  <c r="L23" i="10"/>
  <c r="O23" i="10"/>
  <c r="P23" i="10"/>
  <c r="K24" i="10"/>
  <c r="L24" i="10"/>
  <c r="O24" i="10"/>
  <c r="P24" i="10"/>
  <c r="K25" i="10"/>
  <c r="L25" i="10"/>
  <c r="O25" i="10"/>
  <c r="P25" i="10" s="1"/>
  <c r="K26" i="10"/>
  <c r="L26" i="10" s="1"/>
  <c r="O26" i="10"/>
  <c r="P26" i="10"/>
  <c r="K27" i="10"/>
  <c r="L27" i="10"/>
  <c r="O27" i="10"/>
  <c r="P27" i="10"/>
  <c r="K28" i="10"/>
  <c r="L28" i="10"/>
  <c r="O28" i="10"/>
  <c r="P28" i="10"/>
  <c r="K29" i="10"/>
  <c r="L29" i="10"/>
  <c r="O29" i="10"/>
  <c r="P29" i="10" s="1"/>
  <c r="K30" i="10"/>
  <c r="L30" i="10" s="1"/>
  <c r="O30" i="10"/>
  <c r="P30" i="10"/>
  <c r="K31" i="10"/>
  <c r="L31" i="10"/>
  <c r="O31" i="10"/>
  <c r="P31" i="10"/>
  <c r="K32" i="10"/>
  <c r="L32" i="10"/>
  <c r="O32" i="10"/>
  <c r="P32" i="10"/>
  <c r="K33" i="10"/>
  <c r="L33" i="10"/>
  <c r="O33" i="10"/>
  <c r="P33" i="10" s="1"/>
  <c r="K34" i="10"/>
  <c r="L34" i="10" s="1"/>
  <c r="O34" i="10"/>
  <c r="P34" i="10"/>
  <c r="K35" i="10"/>
  <c r="L35" i="10"/>
  <c r="O35" i="10"/>
  <c r="P35" i="10"/>
  <c r="K36" i="10"/>
  <c r="L36" i="10"/>
  <c r="O36" i="10"/>
  <c r="P36" i="10"/>
  <c r="K37" i="10"/>
  <c r="L37" i="10"/>
  <c r="O37" i="10"/>
  <c r="P37" i="10" s="1"/>
  <c r="K38" i="10"/>
  <c r="L38" i="10" s="1"/>
  <c r="O38" i="10"/>
  <c r="P38" i="10"/>
  <c r="K39" i="10"/>
  <c r="L39" i="10"/>
  <c r="O39" i="10"/>
  <c r="P39" i="10"/>
  <c r="K40" i="10"/>
  <c r="L40" i="10"/>
  <c r="O40" i="10"/>
  <c r="P40" i="10"/>
  <c r="K41" i="10"/>
  <c r="L41" i="10"/>
  <c r="O41" i="10"/>
  <c r="P41" i="10" s="1"/>
  <c r="K42" i="10"/>
  <c r="L42" i="10" s="1"/>
  <c r="O42" i="10"/>
  <c r="P42" i="10"/>
  <c r="K43" i="10"/>
  <c r="L43" i="10"/>
  <c r="O43" i="10"/>
  <c r="P43" i="10"/>
  <c r="K44" i="10"/>
  <c r="L44" i="10"/>
  <c r="O44" i="10"/>
  <c r="P44" i="10"/>
  <c r="K45" i="10"/>
  <c r="L45" i="10"/>
  <c r="O45" i="10"/>
  <c r="P45" i="10" s="1"/>
  <c r="K46" i="10"/>
  <c r="L46" i="10" s="1"/>
  <c r="O46" i="10"/>
  <c r="P46" i="10"/>
  <c r="K47" i="10"/>
  <c r="L47" i="10"/>
  <c r="O47" i="10"/>
  <c r="P47" i="10"/>
  <c r="K48" i="10"/>
  <c r="L48" i="10"/>
  <c r="O48" i="10"/>
  <c r="P48" i="10"/>
  <c r="K49" i="10"/>
  <c r="L49" i="10"/>
  <c r="O49" i="10"/>
  <c r="P49" i="10" s="1"/>
  <c r="K50" i="10"/>
  <c r="L50" i="10" s="1"/>
  <c r="O50" i="10"/>
  <c r="P50" i="10"/>
  <c r="K51" i="10"/>
  <c r="L51" i="10"/>
  <c r="O51" i="10"/>
  <c r="P51" i="10"/>
  <c r="K52" i="10"/>
  <c r="L52" i="10"/>
  <c r="O52" i="10"/>
  <c r="P52" i="10"/>
  <c r="K53" i="10"/>
  <c r="L53" i="10"/>
  <c r="O53" i="10"/>
  <c r="P53" i="10" s="1"/>
  <c r="K54" i="10"/>
  <c r="L54" i="10" s="1"/>
  <c r="O54" i="10"/>
  <c r="P54" i="10"/>
  <c r="K55" i="10"/>
  <c r="L55" i="10"/>
  <c r="O55" i="10"/>
  <c r="P55" i="10"/>
  <c r="K56" i="10"/>
  <c r="L56" i="10"/>
  <c r="O56" i="10"/>
  <c r="P56" i="10"/>
  <c r="K57" i="10"/>
  <c r="L57" i="10"/>
  <c r="O57" i="10"/>
  <c r="P57" i="10" s="1"/>
  <c r="K58" i="10"/>
  <c r="L58" i="10" s="1"/>
  <c r="O58" i="10"/>
  <c r="P58" i="10"/>
  <c r="K59" i="10"/>
  <c r="L59" i="10"/>
  <c r="O59" i="10"/>
  <c r="P59" i="10"/>
  <c r="K60" i="10"/>
  <c r="L60" i="10"/>
  <c r="O60" i="10"/>
  <c r="P60" i="10"/>
  <c r="K61" i="10"/>
  <c r="L61" i="10"/>
  <c r="O61" i="10"/>
  <c r="P61" i="10" s="1"/>
  <c r="K62" i="10"/>
  <c r="L62" i="10" s="1"/>
  <c r="O62" i="10"/>
  <c r="P62" i="10"/>
  <c r="K63" i="10"/>
  <c r="L63" i="10"/>
  <c r="O63" i="10"/>
  <c r="P63" i="10"/>
  <c r="K64" i="10"/>
  <c r="L64" i="10"/>
  <c r="O64" i="10"/>
  <c r="P64" i="10"/>
  <c r="K65" i="10"/>
  <c r="L65" i="10"/>
  <c r="O65" i="10"/>
  <c r="P65" i="10" s="1"/>
  <c r="K66" i="10"/>
  <c r="L66" i="10" s="1"/>
  <c r="O66" i="10"/>
  <c r="P66" i="10"/>
  <c r="K67" i="10"/>
  <c r="L67" i="10"/>
  <c r="O67" i="10"/>
  <c r="P67" i="10"/>
  <c r="K68" i="10"/>
  <c r="L68" i="10"/>
  <c r="O68" i="10"/>
  <c r="P68" i="10"/>
  <c r="K69" i="10"/>
  <c r="L69" i="10"/>
  <c r="O69" i="10"/>
  <c r="P69" i="10" s="1"/>
  <c r="K70" i="10"/>
  <c r="L70" i="10" s="1"/>
  <c r="O70" i="10"/>
  <c r="P70" i="10"/>
  <c r="K71" i="10"/>
  <c r="L71" i="10"/>
  <c r="O71" i="10"/>
  <c r="P71" i="10"/>
  <c r="K72" i="10"/>
  <c r="L72" i="10"/>
  <c r="O72" i="10"/>
  <c r="P72" i="10"/>
  <c r="K73" i="10"/>
  <c r="L73" i="10"/>
  <c r="O73" i="10"/>
  <c r="P73" i="10" s="1"/>
  <c r="K74" i="10"/>
  <c r="L74" i="10" s="1"/>
  <c r="O74" i="10"/>
  <c r="P74" i="10"/>
  <c r="O75" i="10"/>
  <c r="P75" i="10"/>
  <c r="O76" i="10"/>
  <c r="P76" i="10"/>
  <c r="O77" i="10"/>
  <c r="P77" i="10"/>
  <c r="I19" i="9"/>
  <c r="L19" i="9"/>
  <c r="M19" i="9"/>
  <c r="P19" i="9"/>
  <c r="Q19" i="9"/>
  <c r="L20" i="9"/>
  <c r="M20" i="9" s="1"/>
  <c r="P20" i="9"/>
  <c r="Q20" i="9"/>
  <c r="I21" i="9"/>
  <c r="I23" i="9" s="1"/>
  <c r="L21" i="9"/>
  <c r="M21" i="9" s="1"/>
  <c r="P21" i="9"/>
  <c r="Q21" i="9" s="1"/>
  <c r="L22" i="9"/>
  <c r="M22" i="9" s="1"/>
  <c r="P22" i="9"/>
  <c r="Q22" i="9" s="1"/>
  <c r="L23" i="9"/>
  <c r="M23" i="9"/>
  <c r="P23" i="9"/>
  <c r="Q23" i="9" s="1"/>
  <c r="L24" i="9"/>
  <c r="M24" i="9"/>
  <c r="P24" i="9"/>
  <c r="Q24" i="9"/>
  <c r="L25" i="9"/>
  <c r="M25" i="9"/>
  <c r="P25" i="9"/>
  <c r="Q25" i="9"/>
  <c r="L26" i="9"/>
  <c r="M26" i="9" s="1"/>
  <c r="P26" i="9"/>
  <c r="Q26" i="9"/>
  <c r="L27" i="9"/>
  <c r="M27" i="9"/>
  <c r="P27" i="9"/>
  <c r="Q27" i="9" s="1"/>
  <c r="L28" i="9"/>
  <c r="M28" i="9"/>
  <c r="P28" i="9"/>
  <c r="Q28" i="9" s="1"/>
  <c r="L29" i="9"/>
  <c r="M29" i="9" s="1"/>
  <c r="P29" i="9"/>
  <c r="Q29" i="9" s="1"/>
  <c r="L30" i="9"/>
  <c r="M30" i="9"/>
  <c r="P30" i="9"/>
  <c r="Q30" i="9"/>
  <c r="L31" i="9"/>
  <c r="M31" i="9" s="1"/>
  <c r="P31" i="9"/>
  <c r="Q31" i="9"/>
  <c r="L32" i="9"/>
  <c r="M32" i="9" s="1"/>
  <c r="P32" i="9"/>
  <c r="Q32" i="9" s="1"/>
  <c r="L33" i="9"/>
  <c r="M33" i="9" s="1"/>
  <c r="P33" i="9"/>
  <c r="Q33" i="9" s="1"/>
  <c r="L34" i="9"/>
  <c r="M34" i="9" s="1"/>
  <c r="P34" i="9"/>
  <c r="Q34" i="9"/>
  <c r="L35" i="9"/>
  <c r="M35" i="9"/>
  <c r="P35" i="9"/>
  <c r="Q35" i="9"/>
  <c r="L36" i="9"/>
  <c r="M36" i="9" s="1"/>
  <c r="P36" i="9"/>
  <c r="Q36" i="9" s="1"/>
  <c r="L37" i="9"/>
  <c r="M37" i="9" s="1"/>
  <c r="P37" i="9"/>
  <c r="Q37" i="9" s="1"/>
  <c r="L38" i="9"/>
  <c r="M38" i="9" s="1"/>
  <c r="P38" i="9"/>
  <c r="Q38" i="9"/>
  <c r="L39" i="9"/>
  <c r="M39" i="9"/>
  <c r="P39" i="9"/>
  <c r="Q39" i="9"/>
  <c r="L40" i="9"/>
  <c r="M40" i="9" s="1"/>
  <c r="P40" i="9"/>
  <c r="Q40" i="9" s="1"/>
  <c r="L41" i="9"/>
  <c r="M41" i="9" s="1"/>
  <c r="P41" i="9"/>
  <c r="Q41" i="9" s="1"/>
  <c r="L42" i="9"/>
  <c r="M42" i="9" s="1"/>
  <c r="P42" i="9"/>
  <c r="Q42" i="9"/>
  <c r="L43" i="9"/>
  <c r="M43" i="9"/>
  <c r="P43" i="9"/>
  <c r="Q43" i="9"/>
  <c r="L44" i="9"/>
  <c r="M44" i="9" s="1"/>
  <c r="P44" i="9"/>
  <c r="Q44" i="9" s="1"/>
  <c r="L45" i="9"/>
  <c r="M45" i="9" s="1"/>
  <c r="P45" i="9"/>
  <c r="Q45" i="9" s="1"/>
  <c r="L46" i="9"/>
  <c r="M46" i="9" s="1"/>
  <c r="P46" i="9"/>
  <c r="Q46" i="9"/>
  <c r="V27" i="8"/>
  <c r="W27" i="8" s="1"/>
  <c r="K28" i="8"/>
  <c r="V28" i="8"/>
  <c r="W28" i="8" s="1"/>
  <c r="BA28" i="8"/>
  <c r="BB28" i="8" s="1"/>
  <c r="BO28" i="8"/>
  <c r="BP28" i="8" s="1"/>
  <c r="M29" i="8"/>
  <c r="O29" i="8" s="1"/>
  <c r="V29" i="8"/>
  <c r="W29" i="8" s="1"/>
  <c r="BA29" i="8"/>
  <c r="BB29" i="8" s="1"/>
  <c r="BO29" i="8"/>
  <c r="BP29" i="8" s="1"/>
  <c r="M30" i="8"/>
  <c r="O30" i="8"/>
  <c r="V30" i="8"/>
  <c r="W30" i="8" s="1"/>
  <c r="BA30" i="8"/>
  <c r="BB30" i="8" s="1"/>
  <c r="BO30" i="8"/>
  <c r="BP30" i="8" s="1"/>
  <c r="K31" i="8"/>
  <c r="K34" i="8" s="1"/>
  <c r="M31" i="8"/>
  <c r="O31" i="8"/>
  <c r="V31" i="8"/>
  <c r="W31" i="8"/>
  <c r="BA31" i="8"/>
  <c r="BB31" i="8"/>
  <c r="BO31" i="8"/>
  <c r="BP31" i="8"/>
  <c r="M32" i="8"/>
  <c r="O32" i="8" s="1"/>
  <c r="V32" i="8"/>
  <c r="W32" i="8"/>
  <c r="BA32" i="8"/>
  <c r="BB32" i="8"/>
  <c r="BO32" i="8"/>
  <c r="BP32" i="8"/>
  <c r="M33" i="8"/>
  <c r="O33" i="8"/>
  <c r="V33" i="8"/>
  <c r="W33" i="8"/>
  <c r="BA33" i="8"/>
  <c r="BB33" i="8"/>
  <c r="BO33" i="8"/>
  <c r="BP33" i="8"/>
  <c r="M34" i="8"/>
  <c r="O34" i="8" s="1"/>
  <c r="V34" i="8"/>
  <c r="W34" i="8" s="1"/>
  <c r="BA34" i="8"/>
  <c r="BB34" i="8" s="1"/>
  <c r="BO34" i="8"/>
  <c r="BP34" i="8" s="1"/>
  <c r="M35" i="8"/>
  <c r="O35" i="8" s="1"/>
  <c r="V35" i="8"/>
  <c r="W35" i="8" s="1"/>
  <c r="BA35" i="8"/>
  <c r="BB35" i="8" s="1"/>
  <c r="BO35" i="8"/>
  <c r="BP35" i="8"/>
  <c r="M36" i="8"/>
  <c r="O36" i="8" s="1"/>
  <c r="V36" i="8"/>
  <c r="W36" i="8" s="1"/>
  <c r="BA36" i="8"/>
  <c r="BB36" i="8" s="1"/>
  <c r="BO36" i="8"/>
  <c r="BP36" i="8" s="1"/>
  <c r="M37" i="8"/>
  <c r="O37" i="8" s="1"/>
  <c r="V37" i="8"/>
  <c r="W37" i="8" s="1"/>
  <c r="BA37" i="8"/>
  <c r="BB37" i="8" s="1"/>
  <c r="BO37" i="8"/>
  <c r="BP37" i="8"/>
  <c r="M38" i="8"/>
  <c r="O38" i="8" s="1"/>
  <c r="V38" i="8"/>
  <c r="W38" i="8" s="1"/>
  <c r="BA38" i="8"/>
  <c r="BB38" i="8" s="1"/>
  <c r="BO38" i="8"/>
  <c r="BP38" i="8" s="1"/>
  <c r="M39" i="8"/>
  <c r="O39" i="8" s="1"/>
  <c r="V39" i="8"/>
  <c r="W39" i="8" s="1"/>
  <c r="BA39" i="8"/>
  <c r="BB39" i="8" s="1"/>
  <c r="BO39" i="8"/>
  <c r="BP39" i="8"/>
  <c r="M40" i="8"/>
  <c r="O40" i="8" s="1"/>
  <c r="V40" i="8"/>
  <c r="W40" i="8" s="1"/>
  <c r="BA40" i="8"/>
  <c r="BB40" i="8" s="1"/>
  <c r="BO40" i="8"/>
  <c r="BP40" i="8" s="1"/>
  <c r="M41" i="8"/>
  <c r="O41" i="8"/>
  <c r="V41" i="8"/>
  <c r="W41" i="8"/>
  <c r="BA41" i="8"/>
  <c r="BB41" i="8"/>
  <c r="BO41" i="8"/>
  <c r="BP41" i="8" s="1"/>
  <c r="M42" i="8"/>
  <c r="O42" i="8"/>
  <c r="V42" i="8"/>
  <c r="W42" i="8"/>
  <c r="BA42" i="8"/>
  <c r="BB42" i="8"/>
  <c r="BO42" i="8"/>
  <c r="BP42" i="8"/>
  <c r="M43" i="8"/>
  <c r="O43" i="8" s="1"/>
  <c r="V43" i="8"/>
  <c r="W43" i="8" s="1"/>
  <c r="BA43" i="8"/>
  <c r="BB43" i="8"/>
  <c r="BO43" i="8"/>
  <c r="BP43" i="8" s="1"/>
  <c r="M44" i="8"/>
  <c r="O44" i="8" s="1"/>
  <c r="V44" i="8"/>
  <c r="W44" i="8" s="1"/>
  <c r="BA44" i="8"/>
  <c r="BB44" i="8" s="1"/>
  <c r="BO44" i="8"/>
  <c r="BP44" i="8" s="1"/>
  <c r="M45" i="8"/>
  <c r="O45" i="8" s="1"/>
  <c r="V45" i="8"/>
  <c r="W45" i="8" s="1"/>
  <c r="BA45" i="8"/>
  <c r="BB45" i="8"/>
  <c r="BO45" i="8"/>
  <c r="BP45" i="8"/>
  <c r="M46" i="8"/>
  <c r="O46" i="8"/>
  <c r="V46" i="8"/>
  <c r="W46" i="8"/>
  <c r="BA46" i="8"/>
  <c r="BB46" i="8"/>
  <c r="BO46" i="8"/>
  <c r="BP46" i="8"/>
  <c r="M47" i="8"/>
  <c r="O47" i="8"/>
  <c r="V47" i="8"/>
  <c r="W47" i="8" s="1"/>
  <c r="BA47" i="8"/>
  <c r="BB47" i="8" s="1"/>
  <c r="BO47" i="8"/>
  <c r="BP47" i="8"/>
  <c r="M48" i="8"/>
  <c r="O48" i="8" s="1"/>
  <c r="V48" i="8"/>
  <c r="W48" i="8" s="1"/>
  <c r="BA48" i="8"/>
  <c r="BB48" i="8" s="1"/>
  <c r="BO48" i="8"/>
  <c r="BP48" i="8" s="1"/>
  <c r="M49" i="8"/>
  <c r="O49" i="8" s="1"/>
  <c r="V49" i="8"/>
  <c r="W49" i="8"/>
  <c r="BA49" i="8"/>
  <c r="BB49" i="8" s="1"/>
  <c r="BO49" i="8"/>
  <c r="BP49" i="8" s="1"/>
  <c r="M50" i="8"/>
  <c r="O50" i="8"/>
  <c r="V50" i="8"/>
  <c r="W50" i="8"/>
  <c r="BA50" i="8"/>
  <c r="BB50" i="8"/>
  <c r="BO50" i="8"/>
  <c r="BP50" i="8"/>
  <c r="M51" i="8"/>
  <c r="O51" i="8" s="1"/>
  <c r="V51" i="8"/>
  <c r="W51" i="8" s="1"/>
  <c r="BA51" i="8"/>
  <c r="BB51" i="8"/>
  <c r="BO51" i="8"/>
  <c r="BP51" i="8"/>
  <c r="M52" i="8"/>
  <c r="O52" i="8" s="1"/>
  <c r="V52" i="8"/>
  <c r="W52" i="8" s="1"/>
  <c r="BA52" i="8"/>
  <c r="BB52" i="8" s="1"/>
  <c r="BO52" i="8"/>
  <c r="BP52" i="8" s="1"/>
  <c r="M53" i="8"/>
  <c r="O53" i="8"/>
  <c r="V53" i="8"/>
  <c r="W53" i="8"/>
  <c r="BA53" i="8"/>
  <c r="BB53" i="8" s="1"/>
  <c r="BO53" i="8"/>
  <c r="BP53" i="8" s="1"/>
  <c r="M54" i="8"/>
  <c r="O54" i="8"/>
  <c r="V54" i="8"/>
  <c r="W54" i="8"/>
  <c r="BA54" i="8"/>
  <c r="BB54" i="8"/>
  <c r="BO54" i="8"/>
  <c r="BP54" i="8"/>
  <c r="M55" i="8"/>
  <c r="O55" i="8" s="1"/>
  <c r="V55" i="8"/>
  <c r="W55" i="8"/>
  <c r="BA55" i="8"/>
  <c r="BB55" i="8"/>
  <c r="BO55" i="8"/>
  <c r="BP55" i="8"/>
  <c r="M56" i="8"/>
  <c r="O56" i="8"/>
  <c r="V56" i="8"/>
  <c r="W56" i="8"/>
  <c r="BA56" i="8"/>
  <c r="BB56" i="8"/>
  <c r="BO56" i="8"/>
  <c r="BP56" i="8"/>
  <c r="M57" i="8"/>
  <c r="O57" i="8" s="1"/>
  <c r="V57" i="8"/>
  <c r="W57" i="8"/>
  <c r="BA57" i="8"/>
  <c r="BB57" i="8"/>
  <c r="BO57" i="8"/>
  <c r="BP57" i="8"/>
  <c r="M58" i="8"/>
  <c r="O58" i="8"/>
  <c r="V58" i="8"/>
  <c r="W58" i="8"/>
  <c r="BA58" i="8"/>
  <c r="BB58" i="8"/>
  <c r="BO58" i="8"/>
  <c r="BP58" i="8"/>
  <c r="M59" i="8"/>
  <c r="O59" i="8" s="1"/>
  <c r="V59" i="8"/>
  <c r="W59" i="8"/>
  <c r="BA59" i="8"/>
  <c r="BB59" i="8"/>
  <c r="BO59" i="8"/>
  <c r="BP59" i="8"/>
  <c r="M60" i="8"/>
  <c r="O60" i="8"/>
  <c r="BO60" i="8"/>
  <c r="BP60" i="8"/>
  <c r="M61" i="8"/>
  <c r="O61" i="8"/>
  <c r="BO61" i="8"/>
  <c r="BP61" i="8"/>
  <c r="M62" i="8"/>
  <c r="O62" i="8" s="1"/>
  <c r="BO62" i="8"/>
  <c r="BP62" i="8"/>
  <c r="M63" i="8"/>
  <c r="O63" i="8"/>
  <c r="BO63" i="8"/>
  <c r="BP63" i="8"/>
  <c r="M64" i="8"/>
  <c r="O64" i="8"/>
  <c r="BO64" i="8"/>
  <c r="BP64" i="8"/>
  <c r="M65" i="8"/>
  <c r="O65" i="8"/>
  <c r="BO65" i="8"/>
  <c r="BP65" i="8" s="1"/>
  <c r="M66" i="8"/>
  <c r="O66" i="8" s="1"/>
  <c r="BO66" i="8"/>
  <c r="BP66" i="8"/>
  <c r="M67" i="8"/>
  <c r="O67" i="8"/>
  <c r="BO67" i="8"/>
  <c r="BP67" i="8"/>
  <c r="M68" i="8"/>
  <c r="O68" i="8"/>
  <c r="BO68" i="8"/>
  <c r="BP68" i="8"/>
  <c r="M69" i="8"/>
  <c r="O69" i="8"/>
  <c r="BO69" i="8"/>
  <c r="BP69" i="8" s="1"/>
  <c r="M70" i="8"/>
  <c r="O70" i="8" s="1"/>
  <c r="BO70" i="8"/>
  <c r="BP70" i="8"/>
  <c r="M71" i="8"/>
  <c r="O71" i="8"/>
  <c r="BO71" i="8"/>
  <c r="BP71" i="8"/>
  <c r="M72" i="8"/>
  <c r="O72" i="8"/>
  <c r="M73" i="8"/>
  <c r="O73" i="8"/>
  <c r="M74" i="8"/>
  <c r="O74" i="8"/>
  <c r="M75" i="8"/>
  <c r="O75" i="8" s="1"/>
  <c r="M76" i="8"/>
  <c r="O76" i="8" s="1"/>
  <c r="M77" i="8"/>
  <c r="O77" i="8"/>
  <c r="M78" i="8"/>
  <c r="O78" i="8"/>
  <c r="M79" i="8"/>
  <c r="O79" i="8"/>
  <c r="M80" i="8"/>
  <c r="O80" i="8"/>
  <c r="M81" i="8"/>
  <c r="O81" i="8"/>
  <c r="J23" i="7"/>
  <c r="J27" i="7" s="1"/>
  <c r="M23" i="7"/>
  <c r="N23" i="7" s="1"/>
  <c r="Q23" i="7"/>
  <c r="R23" i="7" s="1"/>
  <c r="M24" i="7"/>
  <c r="N24" i="7"/>
  <c r="Q24" i="7"/>
  <c r="R24" i="7" s="1"/>
  <c r="J25" i="7"/>
  <c r="M25" i="7"/>
  <c r="N25" i="7" s="1"/>
  <c r="Q25" i="7"/>
  <c r="R25" i="7" s="1"/>
  <c r="M26" i="7"/>
  <c r="N26" i="7" s="1"/>
  <c r="Q26" i="7"/>
  <c r="R26" i="7" s="1"/>
  <c r="M27" i="7"/>
  <c r="N27" i="7" s="1"/>
  <c r="Q27" i="7"/>
  <c r="R27" i="7"/>
  <c r="M28" i="7"/>
  <c r="N28" i="7" s="1"/>
  <c r="Q28" i="7"/>
  <c r="R28" i="7"/>
  <c r="M29" i="7"/>
  <c r="N29" i="7"/>
  <c r="Q29" i="7"/>
  <c r="R29" i="7" s="1"/>
  <c r="M30" i="7"/>
  <c r="N30" i="7" s="1"/>
  <c r="Q30" i="7"/>
  <c r="R30" i="7" s="1"/>
  <c r="M31" i="7"/>
  <c r="N31" i="7" s="1"/>
  <c r="Q31" i="7"/>
  <c r="R31" i="7"/>
  <c r="J32" i="7"/>
  <c r="M32" i="7"/>
  <c r="N32" i="7"/>
  <c r="Q32" i="7"/>
  <c r="R32" i="7" s="1"/>
  <c r="M33" i="7"/>
  <c r="N33" i="7" s="1"/>
  <c r="Q33" i="7"/>
  <c r="R33" i="7" s="1"/>
  <c r="M34" i="7"/>
  <c r="N34" i="7" s="1"/>
  <c r="Q34" i="7"/>
  <c r="R34" i="7" s="1"/>
  <c r="M35" i="7"/>
  <c r="N35" i="7"/>
  <c r="Q35" i="7"/>
  <c r="R35" i="7" s="1"/>
  <c r="M36" i="7"/>
  <c r="N36" i="7" s="1"/>
  <c r="Q36" i="7"/>
  <c r="R36" i="7" s="1"/>
  <c r="M37" i="7"/>
  <c r="N37" i="7" s="1"/>
  <c r="Q37" i="7"/>
  <c r="R37" i="7" s="1"/>
  <c r="M38" i="7"/>
  <c r="N38" i="7" s="1"/>
  <c r="Q38" i="7"/>
  <c r="R38" i="7"/>
  <c r="M39" i="7"/>
  <c r="N39" i="7"/>
  <c r="Q39" i="7"/>
  <c r="R39" i="7"/>
  <c r="M40" i="7"/>
  <c r="N40" i="7" s="1"/>
  <c r="Q40" i="7"/>
  <c r="R40" i="7" s="1"/>
  <c r="M41" i="7"/>
  <c r="N41" i="7" s="1"/>
  <c r="Q41" i="7"/>
  <c r="R41" i="7" s="1"/>
  <c r="M42" i="7"/>
  <c r="N42" i="7" s="1"/>
  <c r="Q42" i="7"/>
  <c r="R42" i="7"/>
  <c r="M43" i="7"/>
  <c r="N43" i="7"/>
  <c r="Q43" i="7"/>
  <c r="R43" i="7"/>
  <c r="M44" i="7"/>
  <c r="N44" i="7" s="1"/>
  <c r="Q44" i="7"/>
  <c r="R44" i="7" s="1"/>
  <c r="M45" i="7"/>
  <c r="N45" i="7" s="1"/>
  <c r="Q45" i="7"/>
  <c r="R45" i="7" s="1"/>
  <c r="M46" i="7"/>
  <c r="N46" i="7" s="1"/>
  <c r="Q46" i="7"/>
  <c r="R46" i="7"/>
  <c r="M47" i="7"/>
  <c r="N47" i="7"/>
  <c r="Q47" i="7"/>
  <c r="R47" i="7"/>
  <c r="M48" i="7"/>
  <c r="N48" i="7" s="1"/>
  <c r="Q48" i="7"/>
  <c r="R48" i="7" s="1"/>
  <c r="M49" i="7"/>
  <c r="N49" i="7" s="1"/>
  <c r="Q49" i="7"/>
  <c r="R49" i="7" s="1"/>
  <c r="M50" i="7"/>
  <c r="N50" i="7" s="1"/>
  <c r="Q50" i="7"/>
  <c r="R50" i="7"/>
  <c r="M51" i="7"/>
  <c r="N51" i="7"/>
  <c r="Q51" i="7"/>
  <c r="R51" i="7"/>
  <c r="M52" i="7"/>
  <c r="N52" i="7" s="1"/>
  <c r="Q52" i="7"/>
  <c r="R52" i="7" s="1"/>
  <c r="M53" i="7"/>
  <c r="N53" i="7" s="1"/>
  <c r="Q53" i="7"/>
  <c r="R53" i="7" s="1"/>
  <c r="M54" i="7"/>
  <c r="N54" i="7" s="1"/>
  <c r="Q54" i="7"/>
  <c r="R54" i="7"/>
  <c r="M55" i="7"/>
  <c r="N55" i="7"/>
  <c r="Q55" i="7"/>
  <c r="R55" i="7"/>
  <c r="M56" i="7"/>
  <c r="N56" i="7" s="1"/>
  <c r="Q56" i="7"/>
  <c r="R56" i="7" s="1"/>
  <c r="M57" i="7"/>
  <c r="N57" i="7" s="1"/>
  <c r="Q57" i="7"/>
  <c r="R57" i="7" s="1"/>
  <c r="M58" i="7"/>
  <c r="N58" i="7" s="1"/>
  <c r="Q58" i="7"/>
  <c r="R58" i="7"/>
  <c r="M59" i="7"/>
  <c r="N59" i="7"/>
  <c r="M60" i="7"/>
  <c r="N60" i="7"/>
  <c r="M61" i="7"/>
  <c r="N61" i="7" s="1"/>
  <c r="M62" i="7"/>
  <c r="N62" i="7" s="1"/>
  <c r="M63" i="7"/>
  <c r="N63" i="7" s="1"/>
  <c r="M64" i="7"/>
  <c r="N64" i="7" s="1"/>
  <c r="M65" i="7"/>
  <c r="N65" i="7" s="1"/>
  <c r="M66" i="7"/>
  <c r="N66" i="7"/>
  <c r="M67" i="7"/>
  <c r="N67" i="7"/>
  <c r="M68" i="7"/>
  <c r="N68" i="7"/>
  <c r="I23" i="6"/>
  <c r="I27" i="6" s="1"/>
  <c r="L23" i="6"/>
  <c r="M23" i="6" s="1"/>
  <c r="P23" i="6"/>
  <c r="Q23" i="6" s="1"/>
  <c r="L24" i="6"/>
  <c r="M24" i="6" s="1"/>
  <c r="P24" i="6"/>
  <c r="Q24" i="6" s="1"/>
  <c r="I25" i="6"/>
  <c r="L25" i="6"/>
  <c r="M25" i="6" s="1"/>
  <c r="P25" i="6"/>
  <c r="Q25" i="6" s="1"/>
  <c r="L26" i="6"/>
  <c r="M26" i="6"/>
  <c r="P26" i="6"/>
  <c r="Q26" i="6" s="1"/>
  <c r="L27" i="6"/>
  <c r="M27" i="6" s="1"/>
  <c r="P27" i="6"/>
  <c r="Q27" i="6" s="1"/>
  <c r="L28" i="6"/>
  <c r="M28" i="6" s="1"/>
  <c r="P28" i="6"/>
  <c r="Q28" i="6" s="1"/>
  <c r="L29" i="6"/>
  <c r="M29" i="6"/>
  <c r="P29" i="6"/>
  <c r="Q29" i="6" s="1"/>
  <c r="L30" i="6"/>
  <c r="M30" i="6" s="1"/>
  <c r="P30" i="6"/>
  <c r="Q30" i="6"/>
  <c r="L31" i="6"/>
  <c r="M31" i="6" s="1"/>
  <c r="P31" i="6"/>
  <c r="Q31" i="6" s="1"/>
  <c r="L32" i="6"/>
  <c r="M32" i="6"/>
  <c r="P32" i="6"/>
  <c r="Q32" i="6"/>
  <c r="L33" i="6"/>
  <c r="M33" i="6" s="1"/>
  <c r="P33" i="6"/>
  <c r="Q33" i="6"/>
  <c r="L34" i="6"/>
  <c r="M34" i="6"/>
  <c r="P34" i="6"/>
  <c r="Q34" i="6" s="1"/>
  <c r="L35" i="6"/>
  <c r="M35" i="6" s="1"/>
  <c r="P35" i="6"/>
  <c r="Q35" i="6" s="1"/>
  <c r="L36" i="6"/>
  <c r="M36" i="6"/>
  <c r="P36" i="6"/>
  <c r="Q36" i="6" s="1"/>
  <c r="L37" i="6"/>
  <c r="M37" i="6"/>
  <c r="P37" i="6"/>
  <c r="Q37" i="6" s="1"/>
  <c r="L38" i="6"/>
  <c r="M38" i="6" s="1"/>
  <c r="P38" i="6"/>
  <c r="Q38" i="6"/>
  <c r="L39" i="6"/>
  <c r="M39" i="6"/>
  <c r="P39" i="6"/>
  <c r="Q39" i="6"/>
  <c r="L40" i="6"/>
  <c r="M40" i="6"/>
  <c r="P40" i="6"/>
  <c r="Q40" i="6" s="1"/>
  <c r="L41" i="6"/>
  <c r="M41" i="6"/>
  <c r="P41" i="6"/>
  <c r="Q41" i="6" s="1"/>
  <c r="L42" i="6"/>
  <c r="M42" i="6" s="1"/>
  <c r="P42" i="6"/>
  <c r="Q42" i="6"/>
  <c r="L43" i="6"/>
  <c r="M43" i="6"/>
  <c r="P43" i="6"/>
  <c r="Q43" i="6"/>
  <c r="L44" i="6"/>
  <c r="M44" i="6"/>
  <c r="P44" i="6"/>
  <c r="Q44" i="6" s="1"/>
  <c r="L45" i="6"/>
  <c r="M45" i="6"/>
  <c r="P45" i="6"/>
  <c r="Q45" i="6" s="1"/>
  <c r="L46" i="6"/>
  <c r="M46" i="6" s="1"/>
  <c r="P46" i="6"/>
  <c r="Q46" i="6"/>
  <c r="L47" i="6"/>
  <c r="M47" i="6"/>
  <c r="L48" i="6"/>
  <c r="M48" i="6"/>
  <c r="L49" i="6"/>
  <c r="M49" i="6"/>
  <c r="L50" i="6"/>
  <c r="M50" i="6" s="1"/>
  <c r="L51" i="6"/>
  <c r="M51" i="6"/>
  <c r="L52" i="6"/>
  <c r="M52" i="6" s="1"/>
  <c r="L53" i="6"/>
  <c r="M53" i="6" s="1"/>
  <c r="L54" i="6"/>
  <c r="M54" i="6"/>
  <c r="L55" i="6"/>
  <c r="M55" i="6"/>
  <c r="L56" i="6"/>
  <c r="M56" i="6"/>
  <c r="L57" i="6"/>
  <c r="M57" i="6"/>
  <c r="L58" i="6"/>
  <c r="M58" i="6" s="1"/>
  <c r="L59" i="6"/>
  <c r="M59" i="6"/>
  <c r="L60" i="6"/>
  <c r="M60" i="6" s="1"/>
  <c r="L61" i="6"/>
  <c r="M61" i="6" s="1"/>
  <c r="L62" i="6"/>
  <c r="M62" i="6"/>
  <c r="M22" i="5"/>
  <c r="N22" i="5"/>
  <c r="Q22" i="5"/>
  <c r="R22" i="5" s="1"/>
  <c r="J23" i="5"/>
  <c r="M23" i="5"/>
  <c r="N23" i="5"/>
  <c r="Q23" i="5"/>
  <c r="R23" i="5" s="1"/>
  <c r="M24" i="5"/>
  <c r="N24" i="5" s="1"/>
  <c r="Q24" i="5"/>
  <c r="R24" i="5"/>
  <c r="J25" i="5"/>
  <c r="J27" i="5" s="1"/>
  <c r="M25" i="5"/>
  <c r="N25" i="5" s="1"/>
  <c r="Q25" i="5"/>
  <c r="R25" i="5"/>
  <c r="M26" i="5"/>
  <c r="N26" i="5" s="1"/>
  <c r="Q26" i="5"/>
  <c r="R26" i="5"/>
  <c r="M27" i="5"/>
  <c r="N27" i="5"/>
  <c r="Q27" i="5"/>
  <c r="R27" i="5" s="1"/>
  <c r="M28" i="5"/>
  <c r="N28" i="5"/>
  <c r="Q28" i="5"/>
  <c r="R28" i="5" s="1"/>
  <c r="M29" i="5"/>
  <c r="N29" i="5" s="1"/>
  <c r="Q29" i="5"/>
  <c r="R29" i="5"/>
  <c r="M30" i="5"/>
  <c r="N30" i="5"/>
  <c r="Q30" i="5"/>
  <c r="R30" i="5"/>
  <c r="M31" i="5"/>
  <c r="N31" i="5"/>
  <c r="Q31" i="5"/>
  <c r="R31" i="5" s="1"/>
  <c r="M32" i="5"/>
  <c r="N32" i="5"/>
  <c r="Q32" i="5"/>
  <c r="R32" i="5" s="1"/>
  <c r="M33" i="5"/>
  <c r="N33" i="5"/>
  <c r="Q33" i="5"/>
  <c r="R33" i="5" s="1"/>
  <c r="M34" i="5"/>
  <c r="N34" i="5"/>
  <c r="Q34" i="5"/>
  <c r="R34" i="5"/>
  <c r="M35" i="5"/>
  <c r="N35" i="5" s="1"/>
  <c r="Q35" i="5"/>
  <c r="R35" i="5"/>
  <c r="M36" i="5"/>
  <c r="N36" i="5" s="1"/>
  <c r="Q36" i="5"/>
  <c r="R36" i="5"/>
  <c r="M37" i="5"/>
  <c r="N37" i="5" s="1"/>
  <c r="Q37" i="5"/>
  <c r="R37" i="5"/>
  <c r="M38" i="5"/>
  <c r="N38" i="5" s="1"/>
  <c r="Q38" i="5"/>
  <c r="R38" i="5"/>
  <c r="M39" i="5"/>
  <c r="N39" i="5"/>
  <c r="Q39" i="5"/>
  <c r="R39" i="5"/>
  <c r="M40" i="5"/>
  <c r="N40" i="5" s="1"/>
  <c r="Q40" i="5"/>
  <c r="R40" i="5"/>
  <c r="M41" i="5"/>
  <c r="N41" i="5" s="1"/>
  <c r="Q41" i="5"/>
  <c r="R41" i="5"/>
  <c r="M42" i="5"/>
  <c r="N42" i="5" s="1"/>
  <c r="Q42" i="5"/>
  <c r="R42" i="5"/>
  <c r="M43" i="5"/>
  <c r="N43" i="5"/>
  <c r="Q43" i="5"/>
  <c r="R43" i="5"/>
  <c r="M44" i="5"/>
  <c r="N44" i="5" s="1"/>
  <c r="Q44" i="5"/>
  <c r="R44" i="5"/>
  <c r="M45" i="5"/>
  <c r="N45" i="5" s="1"/>
  <c r="Q45" i="5"/>
  <c r="R45" i="5"/>
  <c r="M46" i="5"/>
  <c r="N46" i="5" s="1"/>
  <c r="Q46" i="5"/>
  <c r="R46" i="5"/>
  <c r="M47" i="5"/>
  <c r="N47" i="5"/>
  <c r="Q47" i="5"/>
  <c r="R47" i="5"/>
  <c r="M48" i="5"/>
  <c r="N48" i="5" s="1"/>
  <c r="Q48" i="5"/>
  <c r="R48" i="5"/>
  <c r="M49" i="5"/>
  <c r="N49" i="5" s="1"/>
  <c r="Q49" i="5"/>
  <c r="R49" i="5"/>
  <c r="M50" i="5"/>
  <c r="N50" i="5" s="1"/>
  <c r="Q50" i="5"/>
  <c r="R50" i="5"/>
  <c r="M51" i="5"/>
  <c r="N51" i="5"/>
  <c r="Q51" i="5"/>
  <c r="R51" i="5"/>
  <c r="M52" i="5"/>
  <c r="N52" i="5" s="1"/>
  <c r="Q52" i="5"/>
  <c r="R52" i="5"/>
  <c r="M53" i="5"/>
  <c r="N53" i="5" s="1"/>
  <c r="Q53" i="5"/>
  <c r="R53" i="5"/>
  <c r="M54" i="5"/>
  <c r="N54" i="5" s="1"/>
  <c r="Q54" i="5"/>
  <c r="R54" i="5"/>
  <c r="M55" i="5"/>
  <c r="N55" i="5"/>
  <c r="Q55" i="5"/>
  <c r="R55" i="5"/>
  <c r="M56" i="5"/>
  <c r="N56" i="5" s="1"/>
  <c r="Q56" i="5"/>
  <c r="R56" i="5"/>
  <c r="M57" i="5"/>
  <c r="N57" i="5" s="1"/>
  <c r="Q57" i="5"/>
  <c r="R57" i="5"/>
  <c r="M58" i="5"/>
  <c r="N58" i="5" s="1"/>
  <c r="Q58" i="5"/>
  <c r="R58" i="5"/>
  <c r="M59" i="5"/>
  <c r="N59" i="5"/>
  <c r="Q59" i="5"/>
  <c r="R59" i="5"/>
  <c r="Q60" i="5"/>
  <c r="R60" i="5" s="1"/>
  <c r="V18" i="4"/>
  <c r="W18" i="4"/>
  <c r="I19" i="4"/>
  <c r="L19" i="4"/>
  <c r="M19" i="4"/>
  <c r="P19" i="4"/>
  <c r="Q19" i="4"/>
  <c r="V19" i="4"/>
  <c r="W19" i="4"/>
  <c r="BO19" i="4"/>
  <c r="BP19" i="4"/>
  <c r="L20" i="4"/>
  <c r="M20" i="4"/>
  <c r="P20" i="4"/>
  <c r="Q20" i="4" s="1"/>
  <c r="V20" i="4"/>
  <c r="W20" i="4" s="1"/>
  <c r="AS20" i="4"/>
  <c r="AT20" i="4"/>
  <c r="BO20" i="4"/>
  <c r="BP20" i="4"/>
  <c r="I21" i="4"/>
  <c r="L21" i="4"/>
  <c r="M21" i="4"/>
  <c r="P21" i="4"/>
  <c r="Q21" i="4" s="1"/>
  <c r="V21" i="4"/>
  <c r="W21" i="4" s="1"/>
  <c r="AS21" i="4"/>
  <c r="AT21" i="4" s="1"/>
  <c r="BO21" i="4"/>
  <c r="BP21" i="4"/>
  <c r="L22" i="4"/>
  <c r="M22" i="4"/>
  <c r="P22" i="4"/>
  <c r="Q22" i="4"/>
  <c r="V22" i="4"/>
  <c r="W22" i="4"/>
  <c r="AS22" i="4"/>
  <c r="AT22" i="4"/>
  <c r="BO22" i="4"/>
  <c r="BP22" i="4"/>
  <c r="I23" i="4"/>
  <c r="L23" i="4"/>
  <c r="M23" i="4"/>
  <c r="P23" i="4"/>
  <c r="Q23" i="4" s="1"/>
  <c r="V23" i="4"/>
  <c r="W23" i="4" s="1"/>
  <c r="AS23" i="4"/>
  <c r="AT23" i="4"/>
  <c r="BO23" i="4"/>
  <c r="BP23" i="4"/>
  <c r="L24" i="4"/>
  <c r="M24" i="4" s="1"/>
  <c r="I28" i="4" s="1"/>
  <c r="P24" i="4"/>
  <c r="Q24" i="4"/>
  <c r="V24" i="4"/>
  <c r="W24" i="4"/>
  <c r="AS24" i="4"/>
  <c r="AT24" i="4"/>
  <c r="BO24" i="4"/>
  <c r="BP24" i="4" s="1"/>
  <c r="L25" i="4"/>
  <c r="M25" i="4" s="1"/>
  <c r="P25" i="4"/>
  <c r="Q25" i="4"/>
  <c r="V25" i="4"/>
  <c r="W25" i="4"/>
  <c r="AS25" i="4"/>
  <c r="AT25" i="4" s="1"/>
  <c r="BO25" i="4"/>
  <c r="BP25" i="4"/>
  <c r="L26" i="4"/>
  <c r="M26" i="4"/>
  <c r="P26" i="4"/>
  <c r="Q26" i="4"/>
  <c r="V26" i="4"/>
  <c r="W26" i="4" s="1"/>
  <c r="AS26" i="4"/>
  <c r="AT26" i="4" s="1"/>
  <c r="BO26" i="4"/>
  <c r="BP26" i="4"/>
  <c r="L27" i="4"/>
  <c r="M27" i="4"/>
  <c r="P27" i="4"/>
  <c r="Q27" i="4" s="1"/>
  <c r="V27" i="4"/>
  <c r="W27" i="4"/>
  <c r="AS27" i="4"/>
  <c r="AT27" i="4"/>
  <c r="BO27" i="4"/>
  <c r="BP27" i="4"/>
  <c r="L28" i="4"/>
  <c r="M28" i="4"/>
  <c r="P28" i="4"/>
  <c r="Q28" i="4"/>
  <c r="V28" i="4"/>
  <c r="W28" i="4"/>
  <c r="AS28" i="4"/>
  <c r="AT28" i="4"/>
  <c r="BO28" i="4"/>
  <c r="BP28" i="4"/>
  <c r="L29" i="4"/>
  <c r="M29" i="4" s="1"/>
  <c r="P29" i="4"/>
  <c r="Q29" i="4" s="1"/>
  <c r="V29" i="4"/>
  <c r="W29" i="4"/>
  <c r="AS29" i="4"/>
  <c r="AT29" i="4"/>
  <c r="BO29" i="4"/>
  <c r="BP29" i="4"/>
  <c r="L30" i="4"/>
  <c r="M30" i="4"/>
  <c r="P30" i="4"/>
  <c r="Q30" i="4" s="1"/>
  <c r="V30" i="4"/>
  <c r="W30" i="4"/>
  <c r="AS30" i="4"/>
  <c r="AT30" i="4"/>
  <c r="BO30" i="4"/>
  <c r="BP30" i="4"/>
  <c r="L31" i="4"/>
  <c r="M31" i="4" s="1"/>
  <c r="P31" i="4"/>
  <c r="Q31" i="4" s="1"/>
  <c r="V31" i="4"/>
  <c r="W31" i="4"/>
  <c r="AS31" i="4"/>
  <c r="AT31" i="4"/>
  <c r="BO31" i="4"/>
  <c r="BP31" i="4" s="1"/>
  <c r="L32" i="4"/>
  <c r="M32" i="4" s="1"/>
  <c r="P32" i="4"/>
  <c r="Q32" i="4" s="1"/>
  <c r="V32" i="4"/>
  <c r="W32" i="4"/>
  <c r="AS32" i="4"/>
  <c r="AT32" i="4"/>
  <c r="BO32" i="4"/>
  <c r="BP32" i="4"/>
  <c r="L33" i="4"/>
  <c r="M33" i="4"/>
  <c r="P33" i="4"/>
  <c r="Q33" i="4"/>
  <c r="V33" i="4"/>
  <c r="W33" i="4"/>
  <c r="AS33" i="4"/>
  <c r="AT33" i="4" s="1"/>
  <c r="BO33" i="4"/>
  <c r="BP33" i="4" s="1"/>
  <c r="L34" i="4"/>
  <c r="M34" i="4"/>
  <c r="P34" i="4"/>
  <c r="Q34" i="4"/>
  <c r="V34" i="4"/>
  <c r="W34" i="4"/>
  <c r="AS34" i="4"/>
  <c r="AT34" i="4"/>
  <c r="BO34" i="4"/>
  <c r="BP34" i="4"/>
  <c r="L35" i="4"/>
  <c r="M35" i="4" s="1"/>
  <c r="P35" i="4"/>
  <c r="Q35" i="4"/>
  <c r="V35" i="4"/>
  <c r="W35" i="4"/>
  <c r="AS35" i="4"/>
  <c r="AT35" i="4" s="1"/>
  <c r="BO35" i="4"/>
  <c r="BP35" i="4" s="1"/>
  <c r="L36" i="4"/>
  <c r="M36" i="4"/>
  <c r="P36" i="4"/>
  <c r="Q36" i="4"/>
  <c r="V36" i="4"/>
  <c r="W36" i="4" s="1"/>
  <c r="AS36" i="4"/>
  <c r="AT36" i="4" s="1"/>
  <c r="BO36" i="4"/>
  <c r="BP36" i="4"/>
  <c r="L37" i="4"/>
  <c r="M37" i="4"/>
  <c r="P37" i="4"/>
  <c r="Q37" i="4"/>
  <c r="V37" i="4"/>
  <c r="W37" i="4"/>
  <c r="AS37" i="4"/>
  <c r="AT37" i="4" s="1"/>
  <c r="BO37" i="4"/>
  <c r="BP37" i="4"/>
  <c r="L38" i="4"/>
  <c r="M38" i="4"/>
  <c r="P38" i="4"/>
  <c r="Q38" i="4" s="1"/>
  <c r="V38" i="4"/>
  <c r="W38" i="4" s="1"/>
  <c r="AS38" i="4"/>
  <c r="AT38" i="4"/>
  <c r="BO38" i="4"/>
  <c r="BP38" i="4"/>
  <c r="L39" i="4"/>
  <c r="M39" i="4"/>
  <c r="P39" i="4"/>
  <c r="Q39" i="4"/>
  <c r="V39" i="4"/>
  <c r="W39" i="4"/>
  <c r="AS39" i="4"/>
  <c r="AT39" i="4" s="1"/>
  <c r="BO39" i="4"/>
  <c r="BP39" i="4"/>
  <c r="L40" i="4"/>
  <c r="M40" i="4"/>
  <c r="P40" i="4"/>
  <c r="Q40" i="4" s="1"/>
  <c r="V40" i="4"/>
  <c r="W40" i="4" s="1"/>
  <c r="AS40" i="4"/>
  <c r="AT40" i="4"/>
  <c r="BO40" i="4"/>
  <c r="BP40" i="4"/>
  <c r="L41" i="4"/>
  <c r="M41" i="4"/>
  <c r="P41" i="4"/>
  <c r="Q41" i="4" s="1"/>
  <c r="V41" i="4"/>
  <c r="W41" i="4" s="1"/>
  <c r="AS41" i="4"/>
  <c r="AT41" i="4"/>
  <c r="BO41" i="4"/>
  <c r="BP41" i="4"/>
  <c r="L42" i="4"/>
  <c r="M42" i="4"/>
  <c r="P42" i="4"/>
  <c r="Q42" i="4" s="1"/>
  <c r="V42" i="4"/>
  <c r="W42" i="4"/>
  <c r="AS42" i="4"/>
  <c r="AT42" i="4"/>
  <c r="BO42" i="4"/>
  <c r="BP42" i="4" s="1"/>
  <c r="L43" i="4"/>
  <c r="M43" i="4" s="1"/>
  <c r="P43" i="4"/>
  <c r="Q43" i="4"/>
  <c r="V43" i="4"/>
  <c r="W43" i="4"/>
  <c r="AS43" i="4"/>
  <c r="AT43" i="4"/>
  <c r="BO43" i="4"/>
  <c r="BP43" i="4" s="1"/>
  <c r="L44" i="4"/>
  <c r="M44" i="4"/>
  <c r="P44" i="4"/>
  <c r="Q44" i="4"/>
  <c r="V44" i="4"/>
  <c r="W44" i="4" s="1"/>
  <c r="AS44" i="4"/>
  <c r="AT44" i="4" s="1"/>
  <c r="BO44" i="4"/>
  <c r="BP44" i="4"/>
  <c r="L45" i="4"/>
  <c r="M45" i="4"/>
  <c r="P45" i="4"/>
  <c r="Q45" i="4"/>
  <c r="V45" i="4"/>
  <c r="W45" i="4" s="1"/>
  <c r="AS45" i="4"/>
  <c r="AT45" i="4"/>
  <c r="BO45" i="4"/>
  <c r="BP45" i="4"/>
  <c r="L46" i="4"/>
  <c r="M46" i="4" s="1"/>
  <c r="P46" i="4"/>
  <c r="Q46" i="4" s="1"/>
  <c r="V46" i="4"/>
  <c r="W46" i="4"/>
  <c r="AS46" i="4"/>
  <c r="AT46" i="4"/>
  <c r="BO46" i="4"/>
  <c r="BP46" i="4"/>
  <c r="L47" i="4"/>
  <c r="M47" i="4" s="1"/>
  <c r="P47" i="4"/>
  <c r="Q47" i="4"/>
  <c r="V47" i="4"/>
  <c r="W47" i="4" s="1"/>
  <c r="AS47" i="4"/>
  <c r="AT47" i="4" s="1"/>
  <c r="BO47" i="4"/>
  <c r="BP47" i="4" s="1"/>
  <c r="L48" i="4"/>
  <c r="M48" i="4"/>
  <c r="P48" i="4"/>
  <c r="Q48" i="4"/>
  <c r="V48" i="4"/>
  <c r="W48" i="4"/>
  <c r="AS48" i="4"/>
  <c r="AT48" i="4" s="1"/>
  <c r="BO48" i="4"/>
  <c r="BP48" i="4"/>
  <c r="L49" i="4"/>
  <c r="M49" i="4" s="1"/>
  <c r="P49" i="4"/>
  <c r="Q49" i="4" s="1"/>
  <c r="V49" i="4"/>
  <c r="W49" i="4" s="1"/>
  <c r="AS49" i="4"/>
  <c r="AT49" i="4"/>
  <c r="BO49" i="4"/>
  <c r="BP49" i="4"/>
  <c r="L50" i="4"/>
  <c r="M50" i="4"/>
  <c r="P50" i="4"/>
  <c r="Q50" i="4" s="1"/>
  <c r="V50" i="4"/>
  <c r="W50" i="4"/>
  <c r="AS50" i="4"/>
  <c r="AT50" i="4" s="1"/>
  <c r="BO50" i="4"/>
  <c r="BP50" i="4" s="1"/>
  <c r="L51" i="4"/>
  <c r="M51" i="4" s="1"/>
  <c r="P51" i="4"/>
  <c r="Q51" i="4"/>
  <c r="V51" i="4"/>
  <c r="W51" i="4"/>
  <c r="AS51" i="4"/>
  <c r="AT51" i="4"/>
  <c r="BO51" i="4"/>
  <c r="BP51" i="4" s="1"/>
  <c r="L52" i="4"/>
  <c r="M52" i="4"/>
  <c r="P52" i="4"/>
  <c r="Q52" i="4" s="1"/>
  <c r="V52" i="4"/>
  <c r="W52" i="4" s="1"/>
  <c r="AS52" i="4"/>
  <c r="AT52" i="4" s="1"/>
  <c r="BO52" i="4"/>
  <c r="BP52" i="4"/>
  <c r="L53" i="4"/>
  <c r="M53" i="4"/>
  <c r="P53" i="4"/>
  <c r="Q53" i="4"/>
  <c r="V53" i="4"/>
  <c r="W53" i="4" s="1"/>
  <c r="AS53" i="4"/>
  <c r="AT53" i="4"/>
  <c r="BO53" i="4"/>
  <c r="BP53" i="4" s="1"/>
  <c r="L54" i="4"/>
  <c r="M54" i="4" s="1"/>
  <c r="P54" i="4"/>
  <c r="Q54" i="4" s="1"/>
  <c r="V54" i="4"/>
  <c r="W54" i="4"/>
  <c r="AS54" i="4"/>
  <c r="AT54" i="4"/>
  <c r="BO54" i="4"/>
  <c r="BP54" i="4"/>
  <c r="L55" i="4"/>
  <c r="M55" i="4" s="1"/>
  <c r="P55" i="4"/>
  <c r="Q55" i="4"/>
  <c r="V55" i="4"/>
  <c r="W55" i="4" s="1"/>
  <c r="AS55" i="4"/>
  <c r="AT55" i="4" s="1"/>
  <c r="BO55" i="4"/>
  <c r="BP55" i="4" s="1"/>
  <c r="L56" i="4"/>
  <c r="M56" i="4" s="1"/>
  <c r="P56" i="4"/>
  <c r="Q56" i="4"/>
  <c r="V56" i="4"/>
  <c r="W56" i="4"/>
  <c r="AS56" i="4"/>
  <c r="AT56" i="4" s="1"/>
  <c r="BO56" i="4"/>
  <c r="BP56" i="4"/>
  <c r="L57" i="4"/>
  <c r="M57" i="4" s="1"/>
  <c r="P57" i="4"/>
  <c r="Q57" i="4" s="1"/>
  <c r="V57" i="4"/>
  <c r="W57" i="4" s="1"/>
  <c r="AS57" i="4"/>
  <c r="AT57" i="4" s="1"/>
  <c r="BO57" i="4"/>
  <c r="BP57" i="4"/>
  <c r="L58" i="4"/>
  <c r="M58" i="4"/>
  <c r="P58" i="4"/>
  <c r="Q58" i="4" s="1"/>
  <c r="V58" i="4"/>
  <c r="W58" i="4"/>
  <c r="AS58" i="4"/>
  <c r="AT58" i="4" s="1"/>
  <c r="BO58" i="4"/>
  <c r="BP58" i="4" s="1"/>
  <c r="L59" i="4"/>
  <c r="M59" i="4" s="1"/>
  <c r="P59" i="4"/>
  <c r="Q59" i="4" s="1"/>
  <c r="V59" i="4"/>
  <c r="W59" i="4"/>
  <c r="AS59" i="4"/>
  <c r="AT59" i="4"/>
  <c r="BO59" i="4"/>
  <c r="BP59" i="4" s="1"/>
  <c r="L60" i="4"/>
  <c r="M60" i="4"/>
  <c r="P60" i="4"/>
  <c r="Q60" i="4" s="1"/>
  <c r="V60" i="4"/>
  <c r="W60" i="4" s="1"/>
  <c r="AS60" i="4"/>
  <c r="AT60" i="4" s="1"/>
  <c r="BO60" i="4"/>
  <c r="BP60" i="4" s="1"/>
  <c r="L61" i="4"/>
  <c r="M61" i="4"/>
  <c r="P61" i="4"/>
  <c r="Q61" i="4"/>
  <c r="V61" i="4"/>
  <c r="W61" i="4" s="1"/>
  <c r="AS61" i="4"/>
  <c r="AT61" i="4"/>
  <c r="BO61" i="4"/>
  <c r="BP61" i="4" s="1"/>
  <c r="L62" i="4"/>
  <c r="M62" i="4" s="1"/>
  <c r="P62" i="4"/>
  <c r="Q62" i="4" s="1"/>
  <c r="V62" i="4"/>
  <c r="W62" i="4" s="1"/>
  <c r="AS62" i="4"/>
  <c r="AT62" i="4"/>
  <c r="BO62" i="4"/>
  <c r="BP62" i="4"/>
  <c r="L63" i="4"/>
  <c r="M63" i="4" s="1"/>
  <c r="P63" i="4"/>
  <c r="Q63" i="4"/>
  <c r="BO63" i="4"/>
  <c r="BP63" i="4" s="1"/>
  <c r="L64" i="4"/>
  <c r="M64" i="4" s="1"/>
  <c r="BO64" i="4"/>
  <c r="BP64" i="4" s="1"/>
  <c r="L65" i="4"/>
  <c r="M65" i="4" s="1"/>
  <c r="BO65" i="4"/>
  <c r="BP65" i="4"/>
  <c r="L66" i="4"/>
  <c r="M66" i="4"/>
  <c r="BO66" i="4"/>
  <c r="BP66" i="4" s="1"/>
  <c r="L67" i="4"/>
  <c r="M67" i="4"/>
  <c r="BO67" i="4"/>
  <c r="BP67" i="4" s="1"/>
  <c r="L68" i="4"/>
  <c r="M68" i="4" s="1"/>
  <c r="BO68" i="4"/>
  <c r="BP68" i="4" s="1"/>
  <c r="L69" i="4"/>
  <c r="M69" i="4" s="1"/>
  <c r="BO69" i="4"/>
  <c r="BP69" i="4"/>
  <c r="L70" i="4"/>
  <c r="M70" i="4"/>
  <c r="BO70" i="4"/>
  <c r="BP70" i="4" s="1"/>
  <c r="L71" i="4"/>
  <c r="M71" i="4"/>
  <c r="BO71" i="4"/>
  <c r="BP71" i="4" s="1"/>
  <c r="L72" i="4"/>
  <c r="M72" i="4" s="1"/>
  <c r="L73" i="4"/>
  <c r="M73" i="4" s="1"/>
  <c r="L74" i="4"/>
  <c r="M74" i="4" s="1"/>
  <c r="L75" i="4"/>
  <c r="M75" i="4"/>
  <c r="L76" i="4"/>
  <c r="M76" i="4"/>
  <c r="L77" i="4"/>
  <c r="M77" i="4" s="1"/>
  <c r="L78" i="4"/>
  <c r="M78" i="4"/>
  <c r="L79" i="4"/>
  <c r="M79" i="4" s="1"/>
  <c r="L80" i="4"/>
  <c r="M80" i="4" s="1"/>
  <c r="L81" i="4"/>
  <c r="M81" i="4" s="1"/>
  <c r="L82" i="4"/>
  <c r="M82" i="4" s="1"/>
  <c r="L83" i="4"/>
  <c r="M83" i="4"/>
  <c r="L84" i="4"/>
  <c r="M84" i="4"/>
  <c r="L85" i="4"/>
  <c r="M85" i="4" s="1"/>
  <c r="L86" i="4"/>
  <c r="M86" i="4"/>
  <c r="L87" i="4"/>
  <c r="M87" i="4" s="1"/>
  <c r="L88" i="4"/>
  <c r="M88" i="4" s="1"/>
  <c r="L89" i="4"/>
  <c r="M89" i="4" s="1"/>
  <c r="L90" i="4"/>
  <c r="M90" i="4" s="1"/>
  <c r="L91" i="4"/>
  <c r="M91" i="4"/>
  <c r="L92" i="4"/>
  <c r="M92" i="4"/>
  <c r="L93" i="4"/>
  <c r="M93" i="4" s="1"/>
  <c r="BJ22" i="3"/>
  <c r="BK22" i="3" s="1"/>
  <c r="J23" i="3"/>
  <c r="M23" i="3"/>
  <c r="N23" i="3"/>
  <c r="Q23" i="3"/>
  <c r="R23" i="3"/>
  <c r="AG23" i="3"/>
  <c r="AH23" i="3" s="1"/>
  <c r="AS23" i="3"/>
  <c r="AT23" i="3" s="1"/>
  <c r="BJ23" i="3"/>
  <c r="BK23" i="3" s="1"/>
  <c r="M24" i="3"/>
  <c r="N24" i="3" s="1"/>
  <c r="Q24" i="3"/>
  <c r="R24" i="3" s="1"/>
  <c r="AG24" i="3"/>
  <c r="AH24" i="3" s="1"/>
  <c r="AS24" i="3"/>
  <c r="AT24" i="3"/>
  <c r="BJ24" i="3"/>
  <c r="BK24" i="3"/>
  <c r="J25" i="3"/>
  <c r="M25" i="3"/>
  <c r="N25" i="3"/>
  <c r="Q25" i="3"/>
  <c r="R25" i="3" s="1"/>
  <c r="AG25" i="3"/>
  <c r="AH25" i="3"/>
  <c r="AS25" i="3"/>
  <c r="AT25" i="3"/>
  <c r="BJ25" i="3"/>
  <c r="BK25" i="3" s="1"/>
  <c r="M26" i="3"/>
  <c r="N26" i="3" s="1"/>
  <c r="Q26" i="3"/>
  <c r="R26" i="3" s="1"/>
  <c r="AG26" i="3"/>
  <c r="AH26" i="3"/>
  <c r="AS26" i="3"/>
  <c r="AT26" i="3"/>
  <c r="BJ26" i="3"/>
  <c r="BK26" i="3" s="1"/>
  <c r="J27" i="3"/>
  <c r="M27" i="3"/>
  <c r="N27" i="3" s="1"/>
  <c r="Q27" i="3"/>
  <c r="R27" i="3" s="1"/>
  <c r="AG27" i="3"/>
  <c r="AH27" i="3" s="1"/>
  <c r="AS27" i="3"/>
  <c r="AT27" i="3"/>
  <c r="BJ27" i="3"/>
  <c r="BK27" i="3"/>
  <c r="M28" i="3"/>
  <c r="N28" i="3" s="1"/>
  <c r="Q28" i="3"/>
  <c r="R28" i="3"/>
  <c r="AG28" i="3"/>
  <c r="AH28" i="3"/>
  <c r="AS28" i="3"/>
  <c r="AT28" i="3" s="1"/>
  <c r="BJ28" i="3"/>
  <c r="BK28" i="3" s="1"/>
  <c r="M29" i="3"/>
  <c r="N29" i="3" s="1"/>
  <c r="Q29" i="3"/>
  <c r="R29" i="3"/>
  <c r="AG29" i="3"/>
  <c r="AH29" i="3"/>
  <c r="AS29" i="3"/>
  <c r="AT29" i="3" s="1"/>
  <c r="BJ29" i="3"/>
  <c r="BK29" i="3"/>
  <c r="M30" i="3"/>
  <c r="N30" i="3"/>
  <c r="Q30" i="3"/>
  <c r="R30" i="3" s="1"/>
  <c r="AG30" i="3"/>
  <c r="AH30" i="3" s="1"/>
  <c r="AS30" i="3"/>
  <c r="AT30" i="3" s="1"/>
  <c r="BJ30" i="3"/>
  <c r="BK30" i="3"/>
  <c r="M31" i="3"/>
  <c r="N31" i="3"/>
  <c r="Q31" i="3"/>
  <c r="R31" i="3" s="1"/>
  <c r="AG31" i="3"/>
  <c r="AH31" i="3"/>
  <c r="AS31" i="3"/>
  <c r="AT31" i="3"/>
  <c r="BJ31" i="3"/>
  <c r="BK31" i="3" s="1"/>
  <c r="M32" i="3"/>
  <c r="N32" i="3"/>
  <c r="Q32" i="3"/>
  <c r="R32" i="3" s="1"/>
  <c r="AG32" i="3"/>
  <c r="AH32" i="3" s="1"/>
  <c r="AS32" i="3"/>
  <c r="AT32" i="3"/>
  <c r="BJ32" i="3"/>
  <c r="BK32" i="3"/>
  <c r="M33" i="3"/>
  <c r="N33" i="3" s="1"/>
  <c r="Q33" i="3"/>
  <c r="R33" i="3"/>
  <c r="AG33" i="3"/>
  <c r="AH33" i="3"/>
  <c r="AS33" i="3"/>
  <c r="AT33" i="3"/>
  <c r="BJ33" i="3"/>
  <c r="BK33" i="3" s="1"/>
  <c r="M34" i="3"/>
  <c r="N34" i="3"/>
  <c r="Q34" i="3"/>
  <c r="R34" i="3" s="1"/>
  <c r="AG34" i="3"/>
  <c r="AH34" i="3"/>
  <c r="AS34" i="3"/>
  <c r="AT34" i="3"/>
  <c r="BJ34" i="3"/>
  <c r="BK34" i="3" s="1"/>
  <c r="M35" i="3"/>
  <c r="N35" i="3" s="1"/>
  <c r="Q35" i="3"/>
  <c r="R35" i="3" s="1"/>
  <c r="AG35" i="3"/>
  <c r="AH35" i="3"/>
  <c r="AS35" i="3"/>
  <c r="AT35" i="3"/>
  <c r="BJ35" i="3"/>
  <c r="BK35" i="3" s="1"/>
  <c r="M36" i="3"/>
  <c r="N36" i="3" s="1"/>
  <c r="Q36" i="3"/>
  <c r="R36" i="3"/>
  <c r="AG36" i="3"/>
  <c r="AH36" i="3"/>
  <c r="AS36" i="3"/>
  <c r="AT36" i="3"/>
  <c r="BJ36" i="3"/>
  <c r="BK36" i="3" s="1"/>
  <c r="M37" i="3"/>
  <c r="N37" i="3" s="1"/>
  <c r="Q37" i="3"/>
  <c r="R37" i="3"/>
  <c r="AG37" i="3"/>
  <c r="AH37" i="3"/>
  <c r="AS37" i="3"/>
  <c r="AT37" i="3" s="1"/>
  <c r="BJ37" i="3"/>
  <c r="BK37" i="3"/>
  <c r="M38" i="3"/>
  <c r="N38" i="3" s="1"/>
  <c r="Q38" i="3"/>
  <c r="R38" i="3" s="1"/>
  <c r="AG38" i="3"/>
  <c r="AH38" i="3"/>
  <c r="AS38" i="3"/>
  <c r="AT38" i="3"/>
  <c r="BJ38" i="3"/>
  <c r="BK38" i="3" s="1"/>
  <c r="M39" i="3"/>
  <c r="N39" i="3" s="1"/>
  <c r="Q39" i="3"/>
  <c r="R39" i="3"/>
  <c r="AG39" i="3"/>
  <c r="AH39" i="3"/>
  <c r="AS39" i="3"/>
  <c r="AT39" i="3" s="1"/>
  <c r="BJ39" i="3"/>
  <c r="BK39" i="3" s="1"/>
  <c r="M40" i="3"/>
  <c r="N40" i="3" s="1"/>
  <c r="Q40" i="3"/>
  <c r="R40" i="3"/>
  <c r="AG40" i="3"/>
  <c r="AH40" i="3"/>
  <c r="AS40" i="3"/>
  <c r="AT40" i="3" s="1"/>
  <c r="BJ40" i="3"/>
  <c r="BK40" i="3"/>
  <c r="M41" i="3"/>
  <c r="N41" i="3"/>
  <c r="Q41" i="3"/>
  <c r="R41" i="3"/>
  <c r="AG41" i="3"/>
  <c r="AH41" i="3"/>
  <c r="AS41" i="3"/>
  <c r="AT41" i="3" s="1"/>
  <c r="BJ41" i="3"/>
  <c r="BK41" i="3"/>
  <c r="M42" i="3"/>
  <c r="N42" i="3" s="1"/>
  <c r="Q42" i="3"/>
  <c r="R42" i="3"/>
  <c r="AG42" i="3"/>
  <c r="AH42" i="3"/>
  <c r="AS42" i="3"/>
  <c r="AT42" i="3" s="1"/>
  <c r="BJ42" i="3"/>
  <c r="BK42" i="3" s="1"/>
  <c r="M43" i="3"/>
  <c r="N43" i="3"/>
  <c r="Q43" i="3"/>
  <c r="R43" i="3"/>
  <c r="AG43" i="3"/>
  <c r="AH43" i="3" s="1"/>
  <c r="AS43" i="3"/>
  <c r="AT43" i="3" s="1"/>
  <c r="BJ43" i="3"/>
  <c r="BK43" i="3"/>
  <c r="M44" i="3"/>
  <c r="N44" i="3"/>
  <c r="Q44" i="3"/>
  <c r="R44" i="3"/>
  <c r="AG44" i="3"/>
  <c r="AH44" i="3"/>
  <c r="AS44" i="3"/>
  <c r="AT44" i="3" s="1"/>
  <c r="BJ44" i="3"/>
  <c r="BK44" i="3"/>
  <c r="M45" i="3"/>
  <c r="N45" i="3"/>
  <c r="Q45" i="3"/>
  <c r="R45" i="3"/>
  <c r="AG45" i="3"/>
  <c r="AH45" i="3"/>
  <c r="AS45" i="3"/>
  <c r="AT45" i="3"/>
  <c r="BJ45" i="3"/>
  <c r="BK45" i="3"/>
  <c r="M46" i="3"/>
  <c r="N46" i="3"/>
  <c r="Q46" i="3"/>
  <c r="R46" i="3" s="1"/>
  <c r="AG46" i="3"/>
  <c r="AH46" i="3"/>
  <c r="AS46" i="3"/>
  <c r="AT46" i="3"/>
  <c r="BJ46" i="3"/>
  <c r="BK46" i="3"/>
  <c r="M47" i="3"/>
  <c r="N47" i="3"/>
  <c r="Q47" i="3"/>
  <c r="R47" i="3"/>
  <c r="AG47" i="3"/>
  <c r="AH47" i="3"/>
  <c r="AS47" i="3"/>
  <c r="AT47" i="3"/>
  <c r="BJ47" i="3"/>
  <c r="BK47" i="3" s="1"/>
  <c r="M48" i="3"/>
  <c r="N48" i="3"/>
  <c r="Q48" i="3"/>
  <c r="R48" i="3"/>
  <c r="AG48" i="3"/>
  <c r="AH48" i="3"/>
  <c r="AS48" i="3"/>
  <c r="AT48" i="3"/>
  <c r="BJ48" i="3"/>
  <c r="BK48" i="3"/>
  <c r="M49" i="3"/>
  <c r="N49" i="3"/>
  <c r="Q49" i="3"/>
  <c r="R49" i="3"/>
  <c r="AG49" i="3"/>
  <c r="AH49" i="3" s="1"/>
  <c r="AS49" i="3"/>
  <c r="AT49" i="3"/>
  <c r="BJ49" i="3"/>
  <c r="BK49" i="3"/>
  <c r="M50" i="3"/>
  <c r="N50" i="3"/>
  <c r="Q50" i="3"/>
  <c r="R50" i="3"/>
  <c r="AG50" i="3"/>
  <c r="AH50" i="3"/>
  <c r="AS50" i="3"/>
  <c r="AT50" i="3"/>
  <c r="BJ50" i="3"/>
  <c r="BK50" i="3"/>
  <c r="M51" i="3"/>
  <c r="N51" i="3" s="1"/>
  <c r="Q51" i="3"/>
  <c r="R51" i="3"/>
  <c r="AG51" i="3"/>
  <c r="AH51" i="3"/>
  <c r="AS51" i="3"/>
  <c r="AT51" i="3"/>
  <c r="BJ51" i="3"/>
  <c r="BK51" i="3"/>
  <c r="M52" i="3"/>
  <c r="N52" i="3"/>
  <c r="Q52" i="3"/>
  <c r="R52" i="3"/>
  <c r="AG52" i="3"/>
  <c r="AH52" i="3"/>
  <c r="AS52" i="3"/>
  <c r="AT52" i="3" s="1"/>
  <c r="BJ52" i="3"/>
  <c r="BK52" i="3"/>
  <c r="M53" i="3"/>
  <c r="N53" i="3"/>
  <c r="Q53" i="3"/>
  <c r="R53" i="3"/>
  <c r="AG53" i="3"/>
  <c r="AH53" i="3"/>
  <c r="AS53" i="3"/>
  <c r="AT53" i="3"/>
  <c r="BJ53" i="3"/>
  <c r="BK53" i="3"/>
  <c r="M54" i="3"/>
  <c r="N54" i="3"/>
  <c r="Q54" i="3"/>
  <c r="R54" i="3" s="1"/>
  <c r="AG54" i="3"/>
  <c r="AH54" i="3"/>
  <c r="AS54" i="3"/>
  <c r="AT54" i="3"/>
  <c r="BJ54" i="3"/>
  <c r="BK54" i="3"/>
  <c r="M55" i="3"/>
  <c r="N55" i="3"/>
  <c r="Q55" i="3"/>
  <c r="R55" i="3"/>
  <c r="AG55" i="3"/>
  <c r="AH55" i="3"/>
  <c r="AS55" i="3"/>
  <c r="AT55" i="3"/>
  <c r="BJ55" i="3"/>
  <c r="BK55" i="3" s="1"/>
  <c r="M56" i="3"/>
  <c r="N56" i="3"/>
  <c r="Q56" i="3"/>
  <c r="R56" i="3"/>
  <c r="AG56" i="3"/>
  <c r="AH56" i="3"/>
  <c r="AS56" i="3"/>
  <c r="AT56" i="3"/>
  <c r="BJ56" i="3"/>
  <c r="BK56" i="3"/>
  <c r="M57" i="3"/>
  <c r="N57" i="3"/>
  <c r="Q57" i="3"/>
  <c r="R57" i="3"/>
  <c r="AG57" i="3"/>
  <c r="AH57" i="3" s="1"/>
  <c r="AS57" i="3"/>
  <c r="AT57" i="3"/>
  <c r="BJ57" i="3"/>
  <c r="BK57" i="3"/>
  <c r="M58" i="3"/>
  <c r="N58" i="3"/>
  <c r="Q58" i="3"/>
  <c r="R58" i="3"/>
  <c r="AG58" i="3"/>
  <c r="AH58" i="3"/>
  <c r="AS58" i="3"/>
  <c r="AT58" i="3"/>
  <c r="BJ58" i="3"/>
  <c r="BK58" i="3"/>
  <c r="M59" i="3"/>
  <c r="N59" i="3" s="1"/>
  <c r="Q59" i="3"/>
  <c r="R59" i="3"/>
  <c r="AG59" i="3"/>
  <c r="AH59" i="3"/>
  <c r="AS59" i="3"/>
  <c r="AT59" i="3"/>
  <c r="BJ59" i="3"/>
  <c r="BK59" i="3"/>
  <c r="M60" i="3"/>
  <c r="N60" i="3"/>
  <c r="Q60" i="3"/>
  <c r="R60" i="3"/>
  <c r="AG60" i="3"/>
  <c r="AH60" i="3"/>
  <c r="AS60" i="3"/>
  <c r="AT60" i="3" s="1"/>
  <c r="BJ60" i="3"/>
  <c r="BK60" i="3"/>
  <c r="M61" i="3"/>
  <c r="N61" i="3"/>
  <c r="Q61" i="3"/>
  <c r="R61" i="3"/>
  <c r="AG61" i="3"/>
  <c r="AH61" i="3"/>
  <c r="AS61" i="3"/>
  <c r="AT61" i="3"/>
  <c r="BJ61" i="3"/>
  <c r="BK61" i="3"/>
  <c r="M62" i="3"/>
  <c r="N62" i="3"/>
  <c r="Q62" i="3"/>
  <c r="R62" i="3" s="1"/>
  <c r="AG62" i="3"/>
  <c r="AH62" i="3"/>
  <c r="AS62" i="3"/>
  <c r="AT62" i="3"/>
  <c r="BJ62" i="3"/>
  <c r="BK62" i="3"/>
  <c r="M63" i="3"/>
  <c r="N63" i="3"/>
  <c r="Q63" i="3"/>
  <c r="R63" i="3"/>
  <c r="AG63" i="3"/>
  <c r="AH63" i="3" s="1"/>
  <c r="AS63" i="3"/>
  <c r="AT63" i="3"/>
  <c r="BJ63" i="3"/>
  <c r="BK63" i="3" s="1"/>
  <c r="M64" i="3"/>
  <c r="N64" i="3"/>
  <c r="Q64" i="3"/>
  <c r="R64" i="3"/>
  <c r="AG64" i="3"/>
  <c r="AH64" i="3"/>
  <c r="AS64" i="3"/>
  <c r="AT64" i="3"/>
  <c r="BJ64" i="3"/>
  <c r="BK64" i="3"/>
  <c r="M65" i="3"/>
  <c r="N65" i="3" s="1"/>
  <c r="Q65" i="3"/>
  <c r="R65" i="3"/>
  <c r="AG65" i="3"/>
  <c r="AH65" i="3" s="1"/>
  <c r="AS65" i="3"/>
  <c r="AT65" i="3"/>
  <c r="BJ65" i="3"/>
  <c r="BK65" i="3"/>
  <c r="M66" i="3"/>
  <c r="N66" i="3"/>
  <c r="Q66" i="3"/>
  <c r="R66" i="3"/>
  <c r="AG66" i="3"/>
  <c r="AH66" i="3"/>
  <c r="AS66" i="3"/>
  <c r="AT66" i="3" s="1"/>
  <c r="BJ66" i="3"/>
  <c r="BK66" i="3"/>
  <c r="M67" i="3"/>
  <c r="N67" i="3" s="1"/>
  <c r="Q67" i="3"/>
  <c r="R67" i="3"/>
  <c r="AG67" i="3"/>
  <c r="AH67" i="3"/>
  <c r="AS67" i="3"/>
  <c r="AT67" i="3"/>
  <c r="BJ67" i="3"/>
  <c r="BK67" i="3"/>
  <c r="M68" i="3"/>
  <c r="N68" i="3"/>
  <c r="Q68" i="3"/>
  <c r="R68" i="3" s="1"/>
  <c r="AG68" i="3"/>
  <c r="AH68" i="3"/>
  <c r="AS68" i="3"/>
  <c r="AT68" i="3" s="1"/>
  <c r="BJ68" i="3"/>
  <c r="BK68" i="3"/>
  <c r="M69" i="3"/>
  <c r="N69" i="3"/>
  <c r="Q69" i="3"/>
  <c r="R69" i="3"/>
  <c r="AG69" i="3"/>
  <c r="AH69" i="3"/>
  <c r="AS69" i="3"/>
  <c r="AT69" i="3"/>
  <c r="BJ69" i="3"/>
  <c r="BK69" i="3" s="1"/>
  <c r="M70" i="3"/>
  <c r="N70" i="3"/>
  <c r="Q70" i="3"/>
  <c r="R70" i="3" s="1"/>
  <c r="AG70" i="3"/>
  <c r="AH70" i="3"/>
  <c r="AS70" i="3"/>
  <c r="AT70" i="3"/>
  <c r="BJ70" i="3"/>
  <c r="BK70" i="3"/>
  <c r="M71" i="3"/>
  <c r="N71" i="3"/>
  <c r="Q71" i="3"/>
  <c r="R71" i="3"/>
  <c r="AG71" i="3"/>
  <c r="AH71" i="3" s="1"/>
  <c r="AS71" i="3"/>
  <c r="AT71" i="3"/>
  <c r="BJ71" i="3"/>
  <c r="BK71" i="3" s="1"/>
  <c r="M72" i="3"/>
  <c r="N72" i="3"/>
  <c r="Q72" i="3"/>
  <c r="R72" i="3"/>
  <c r="AG72" i="3"/>
  <c r="AH72" i="3"/>
  <c r="AS72" i="3"/>
  <c r="AT72" i="3"/>
  <c r="BJ72" i="3"/>
  <c r="BK72" i="3"/>
  <c r="M73" i="3"/>
  <c r="N73" i="3" s="1"/>
  <c r="Q73" i="3"/>
  <c r="R73" i="3"/>
  <c r="AG73" i="3"/>
  <c r="AH73" i="3" s="1"/>
  <c r="AS73" i="3"/>
  <c r="AT73" i="3"/>
  <c r="BJ73" i="3"/>
  <c r="BK73" i="3"/>
  <c r="M74" i="3"/>
  <c r="N74" i="3"/>
  <c r="Q74" i="3"/>
  <c r="R74" i="3"/>
  <c r="AG74" i="3"/>
  <c r="AH74" i="3"/>
  <c r="AS74" i="3"/>
  <c r="AT74" i="3" s="1"/>
  <c r="BJ74" i="3"/>
  <c r="BK74" i="3"/>
  <c r="M75" i="3"/>
  <c r="N75" i="3" s="1"/>
  <c r="Q75" i="3"/>
  <c r="R75" i="3"/>
  <c r="AG75" i="3"/>
  <c r="AH75" i="3"/>
  <c r="AS75" i="3"/>
  <c r="AT75" i="3"/>
  <c r="BJ75" i="3"/>
  <c r="BK75" i="3"/>
  <c r="M76" i="3"/>
  <c r="N76" i="3"/>
  <c r="Q76" i="3"/>
  <c r="R76" i="3" s="1"/>
  <c r="AG76" i="3"/>
  <c r="AH76" i="3"/>
  <c r="AS76" i="3"/>
  <c r="AT76" i="3" s="1"/>
  <c r="BJ76" i="3"/>
  <c r="BK76" i="3"/>
  <c r="M77" i="3"/>
  <c r="N77" i="3"/>
  <c r="Q77" i="3"/>
  <c r="R77" i="3" s="1"/>
  <c r="AG77" i="3"/>
  <c r="AH77" i="3"/>
  <c r="AS77" i="3"/>
  <c r="AT77" i="3"/>
  <c r="BJ77" i="3"/>
  <c r="BK77" i="3" s="1"/>
  <c r="M78" i="3"/>
  <c r="N78" i="3"/>
  <c r="Q78" i="3"/>
  <c r="R78" i="3" s="1"/>
  <c r="AG78" i="3"/>
  <c r="AH78" i="3"/>
  <c r="AS78" i="3"/>
  <c r="AT78" i="3"/>
  <c r="BJ78" i="3"/>
  <c r="BK78" i="3" s="1"/>
  <c r="M79" i="3"/>
  <c r="N79" i="3"/>
  <c r="Q79" i="3"/>
  <c r="R79" i="3"/>
  <c r="AG79" i="3"/>
  <c r="AH79" i="3" s="1"/>
  <c r="AS79" i="3"/>
  <c r="AT79" i="3"/>
  <c r="BJ79" i="3"/>
  <c r="BK79" i="3" s="1"/>
  <c r="M80" i="3"/>
  <c r="N80" i="3"/>
  <c r="Q80" i="3"/>
  <c r="R80" i="3"/>
  <c r="AG80" i="3"/>
  <c r="AH80" i="3" s="1"/>
  <c r="AS80" i="3"/>
  <c r="AT80" i="3"/>
  <c r="BJ80" i="3"/>
  <c r="BK80" i="3"/>
  <c r="M81" i="3"/>
  <c r="N81" i="3" s="1"/>
  <c r="Q81" i="3"/>
  <c r="R81" i="3"/>
  <c r="AG81" i="3"/>
  <c r="AH81" i="3" s="1"/>
  <c r="AS81" i="3"/>
  <c r="AT81" i="3"/>
  <c r="BJ81" i="3"/>
  <c r="BK81" i="3"/>
  <c r="M82" i="3"/>
  <c r="N82" i="3" s="1"/>
  <c r="Q82" i="3"/>
  <c r="R82" i="3"/>
  <c r="AG82" i="3"/>
  <c r="AH82" i="3"/>
  <c r="AS82" i="3"/>
  <c r="AT82" i="3" s="1"/>
  <c r="BJ82" i="3"/>
  <c r="BK82" i="3"/>
  <c r="M83" i="3"/>
  <c r="N83" i="3" s="1"/>
  <c r="Q83" i="3"/>
  <c r="R83" i="3"/>
  <c r="AG83" i="3"/>
  <c r="AH83" i="3"/>
  <c r="AS83" i="3"/>
  <c r="AT83" i="3" s="1"/>
  <c r="BJ83" i="3"/>
  <c r="BK83" i="3"/>
  <c r="M84" i="3"/>
  <c r="N84" i="3"/>
  <c r="Q84" i="3"/>
  <c r="R84" i="3" s="1"/>
  <c r="AG84" i="3"/>
  <c r="AH84" i="3"/>
  <c r="AS84" i="3"/>
  <c r="AT84" i="3" s="1"/>
  <c r="BJ84" i="3"/>
  <c r="BK84" i="3"/>
  <c r="M85" i="3"/>
  <c r="N85" i="3"/>
  <c r="Q85" i="3"/>
  <c r="R85" i="3" s="1"/>
  <c r="AG85" i="3"/>
  <c r="AH85" i="3"/>
  <c r="AS85" i="3"/>
  <c r="AT85" i="3"/>
  <c r="BJ85" i="3"/>
  <c r="BK85" i="3" s="1"/>
  <c r="M86" i="3"/>
  <c r="N86" i="3"/>
  <c r="Q86" i="3"/>
  <c r="R86" i="3" s="1"/>
  <c r="AG86" i="3"/>
  <c r="AH86" i="3"/>
  <c r="AS86" i="3"/>
  <c r="AT86" i="3"/>
  <c r="BJ86" i="3"/>
  <c r="BK86" i="3" s="1"/>
  <c r="M87" i="3"/>
  <c r="N87" i="3"/>
  <c r="Q87" i="3"/>
  <c r="R87" i="3"/>
  <c r="AG87" i="3"/>
  <c r="AH87" i="3" s="1"/>
  <c r="AS87" i="3"/>
  <c r="AT87" i="3"/>
  <c r="BJ87" i="3"/>
  <c r="BK87" i="3" s="1"/>
  <c r="M88" i="3"/>
  <c r="N88" i="3"/>
  <c r="Q88" i="3"/>
  <c r="R88" i="3"/>
  <c r="AG88" i="3"/>
  <c r="AH88" i="3" s="1"/>
  <c r="AS88" i="3"/>
  <c r="AT88" i="3"/>
  <c r="BJ88" i="3"/>
  <c r="BK88" i="3"/>
  <c r="M89" i="3"/>
  <c r="N89" i="3" s="1"/>
  <c r="Q89" i="3"/>
  <c r="R89" i="3"/>
  <c r="AG89" i="3"/>
  <c r="AH89" i="3" s="1"/>
  <c r="AS89" i="3"/>
  <c r="AT89" i="3"/>
  <c r="BJ89" i="3"/>
  <c r="BK89" i="3"/>
  <c r="M90" i="3"/>
  <c r="N90" i="3" s="1"/>
  <c r="Q90" i="3"/>
  <c r="R90" i="3"/>
  <c r="AG90" i="3"/>
  <c r="AH90" i="3"/>
  <c r="AS90" i="3"/>
  <c r="AT90" i="3" s="1"/>
  <c r="BJ90" i="3"/>
  <c r="BK90" i="3"/>
  <c r="M91" i="3"/>
  <c r="N91" i="3" s="1"/>
  <c r="Q91" i="3"/>
  <c r="R91" i="3"/>
  <c r="AG91" i="3"/>
  <c r="AH91" i="3"/>
  <c r="AS91" i="3"/>
  <c r="AT91" i="3" s="1"/>
  <c r="BJ91" i="3"/>
  <c r="BK91" i="3"/>
  <c r="M92" i="3"/>
  <c r="N92" i="3"/>
  <c r="Q92" i="3"/>
  <c r="R92" i="3" s="1"/>
  <c r="AG92" i="3"/>
  <c r="AH92" i="3"/>
  <c r="AS92" i="3"/>
  <c r="AT92" i="3" s="1"/>
  <c r="BJ92" i="3"/>
  <c r="BK92" i="3"/>
  <c r="M93" i="3"/>
  <c r="N93" i="3"/>
  <c r="Q93" i="3"/>
  <c r="R93" i="3" s="1"/>
  <c r="AG93" i="3"/>
  <c r="AH93" i="3"/>
  <c r="AS93" i="3"/>
  <c r="AT93" i="3"/>
  <c r="BJ93" i="3"/>
  <c r="BK93" i="3" s="1"/>
  <c r="Q94" i="3"/>
  <c r="R94" i="3"/>
  <c r="AG94" i="3"/>
  <c r="AH94" i="3" s="1"/>
  <c r="BJ94" i="3"/>
  <c r="BK94" i="3"/>
  <c r="Q95" i="3"/>
  <c r="R95" i="3"/>
  <c r="AG95" i="3"/>
  <c r="AH95" i="3" s="1"/>
  <c r="BJ95" i="3"/>
  <c r="BK95" i="3"/>
  <c r="Q96" i="3"/>
  <c r="R96" i="3"/>
  <c r="AG96" i="3"/>
  <c r="AH96" i="3" s="1"/>
  <c r="BJ96" i="3"/>
  <c r="BK96" i="3"/>
  <c r="Q97" i="3"/>
  <c r="R97" i="3" s="1"/>
  <c r="AG97" i="3"/>
  <c r="AH97" i="3"/>
  <c r="BJ97" i="3"/>
  <c r="BK97" i="3"/>
  <c r="Q98" i="3"/>
  <c r="R98" i="3" s="1"/>
  <c r="AG98" i="3"/>
  <c r="AH98" i="3"/>
  <c r="BJ98" i="3"/>
  <c r="BK98" i="3"/>
  <c r="Q99" i="3"/>
  <c r="R99" i="3" s="1"/>
  <c r="AG99" i="3"/>
  <c r="AH99" i="3"/>
  <c r="BJ99" i="3"/>
  <c r="BK99" i="3" s="1"/>
  <c r="Q100" i="3"/>
  <c r="R100" i="3"/>
  <c r="AG100" i="3"/>
  <c r="AH100" i="3"/>
  <c r="Q101" i="3"/>
  <c r="R101" i="3" s="1"/>
  <c r="AG101" i="3"/>
  <c r="AH101" i="3"/>
  <c r="Q102" i="3"/>
  <c r="R102" i="3"/>
  <c r="AG102" i="3"/>
  <c r="AH102" i="3" s="1"/>
  <c r="Q103" i="3"/>
  <c r="R103" i="3"/>
  <c r="AG103" i="3"/>
  <c r="AH103" i="3" s="1"/>
  <c r="Q104" i="3"/>
  <c r="R104" i="3"/>
  <c r="AG104" i="3"/>
  <c r="AH104" i="3"/>
  <c r="Q105" i="3"/>
  <c r="R105" i="3" s="1"/>
  <c r="AG105" i="3"/>
  <c r="AH105" i="3"/>
  <c r="Q106" i="3"/>
  <c r="R106" i="3"/>
  <c r="AG106" i="3"/>
  <c r="AH106" i="3" s="1"/>
  <c r="Q107" i="3"/>
  <c r="R107" i="3"/>
  <c r="AG107" i="3"/>
  <c r="AH107" i="3" s="1"/>
  <c r="Q108" i="3"/>
  <c r="R108" i="3"/>
  <c r="AG108" i="3"/>
  <c r="AH108" i="3"/>
  <c r="Q109" i="3"/>
  <c r="R109" i="3" s="1"/>
  <c r="AG109" i="3"/>
  <c r="AH109" i="3"/>
  <c r="Q110" i="3"/>
  <c r="R110" i="3"/>
  <c r="AG110" i="3"/>
  <c r="AH110" i="3" s="1"/>
  <c r="Q111" i="3"/>
  <c r="R111" i="3"/>
  <c r="AG111" i="3"/>
  <c r="AH111" i="3" s="1"/>
  <c r="Q112" i="3"/>
  <c r="R112" i="3"/>
  <c r="Q113" i="3"/>
  <c r="R113" i="3"/>
  <c r="Q114" i="3"/>
  <c r="R114" i="3" s="1"/>
  <c r="Q115" i="3"/>
  <c r="R115" i="3"/>
  <c r="Q116" i="3"/>
  <c r="R116" i="3"/>
  <c r="Q117" i="3"/>
  <c r="R117" i="3" s="1"/>
  <c r="J8" i="2"/>
  <c r="J19" i="2"/>
  <c r="M19" i="2"/>
  <c r="N19" i="2"/>
  <c r="Q19" i="2"/>
  <c r="R19" i="2"/>
  <c r="M20" i="2"/>
  <c r="N20" i="2"/>
  <c r="Q20" i="2"/>
  <c r="R20" i="2"/>
  <c r="J21" i="2"/>
  <c r="J23" i="2" s="1"/>
  <c r="M21" i="2"/>
  <c r="N21" i="2" s="1"/>
  <c r="Q21" i="2"/>
  <c r="R21" i="2" s="1"/>
  <c r="M22" i="2"/>
  <c r="N22" i="2" s="1"/>
  <c r="Q22" i="2"/>
  <c r="R22" i="2"/>
  <c r="M23" i="2"/>
  <c r="N23" i="2"/>
  <c r="Q23" i="2"/>
  <c r="R23" i="2"/>
  <c r="M24" i="2"/>
  <c r="N24" i="2"/>
  <c r="Q24" i="2"/>
  <c r="R24" i="2"/>
  <c r="M25" i="2"/>
  <c r="N25" i="2"/>
  <c r="Q25" i="2"/>
  <c r="R25" i="2"/>
  <c r="M26" i="2"/>
  <c r="N26" i="2"/>
  <c r="Q26" i="2"/>
  <c r="R26" i="2"/>
  <c r="M27" i="2"/>
  <c r="N27" i="2"/>
  <c r="Q27" i="2"/>
  <c r="R27" i="2"/>
  <c r="M28" i="2"/>
  <c r="N28" i="2"/>
  <c r="Q28" i="2"/>
  <c r="R28" i="2" s="1"/>
  <c r="M29" i="2"/>
  <c r="N29" i="2" s="1"/>
  <c r="Q29" i="2"/>
  <c r="R29" i="2" s="1"/>
  <c r="M30" i="2"/>
  <c r="N30" i="2"/>
  <c r="Q30" i="2"/>
  <c r="R30" i="2"/>
  <c r="M31" i="2"/>
  <c r="N31" i="2"/>
  <c r="Q31" i="2"/>
  <c r="R31" i="2"/>
  <c r="M32" i="2"/>
  <c r="N32" i="2" s="1"/>
  <c r="Q32" i="2"/>
  <c r="R32" i="2" s="1"/>
  <c r="M33" i="2"/>
  <c r="N33" i="2" s="1"/>
  <c r="Q33" i="2"/>
  <c r="R33" i="2"/>
  <c r="M34" i="2"/>
  <c r="N34" i="2"/>
  <c r="Q34" i="2"/>
  <c r="R34" i="2"/>
  <c r="M35" i="2"/>
  <c r="N35" i="2"/>
  <c r="Q35" i="2"/>
  <c r="R35" i="2"/>
  <c r="M36" i="2"/>
  <c r="N36" i="2" s="1"/>
  <c r="Q36" i="2"/>
  <c r="R36" i="2" s="1"/>
  <c r="M37" i="2"/>
  <c r="N37" i="2" s="1"/>
  <c r="Q37" i="2"/>
  <c r="R37" i="2"/>
  <c r="M38" i="2"/>
  <c r="N38" i="2"/>
  <c r="Q38" i="2"/>
  <c r="R38" i="2"/>
  <c r="M39" i="2"/>
  <c r="N39" i="2"/>
  <c r="Q39" i="2"/>
  <c r="R39" i="2"/>
  <c r="M40" i="2"/>
  <c r="N40" i="2"/>
  <c r="Q40" i="2"/>
  <c r="R40" i="2" s="1"/>
  <c r="M41" i="2"/>
  <c r="N41" i="2" s="1"/>
  <c r="Q41" i="2"/>
  <c r="R41" i="2"/>
  <c r="M42" i="2"/>
  <c r="N42" i="2"/>
  <c r="Q42" i="2"/>
  <c r="R42" i="2"/>
  <c r="M43" i="2"/>
  <c r="N43" i="2"/>
  <c r="Q43" i="2"/>
  <c r="R43" i="2" s="1"/>
  <c r="M44" i="2"/>
  <c r="N44" i="2"/>
  <c r="Q44" i="2"/>
  <c r="R44" i="2" s="1"/>
  <c r="M45" i="2"/>
  <c r="N45" i="2" s="1"/>
  <c r="Q45" i="2"/>
  <c r="R45" i="2"/>
  <c r="M46" i="2"/>
  <c r="N46" i="2"/>
  <c r="Q46" i="2"/>
  <c r="R46" i="2"/>
  <c r="M47" i="2"/>
  <c r="N47" i="2"/>
  <c r="Q47" i="2"/>
  <c r="R47" i="2"/>
  <c r="M48" i="2"/>
  <c r="N48" i="2"/>
  <c r="Q48" i="2"/>
  <c r="R48" i="2" s="1"/>
  <c r="M49" i="2"/>
  <c r="N49" i="2" s="1"/>
  <c r="Q49" i="2"/>
  <c r="R49" i="2"/>
  <c r="M50" i="2"/>
  <c r="N50" i="2"/>
  <c r="Q50" i="2"/>
  <c r="R50" i="2"/>
  <c r="M51" i="2"/>
  <c r="N51" i="2"/>
  <c r="Q51" i="2"/>
  <c r="R51" i="2"/>
  <c r="M52" i="2"/>
  <c r="N52" i="2"/>
  <c r="Q52" i="2"/>
  <c r="R52" i="2" s="1"/>
  <c r="M53" i="2"/>
  <c r="N53" i="2" s="1"/>
  <c r="Q53" i="2"/>
  <c r="R53" i="2"/>
  <c r="M54" i="2"/>
  <c r="N54" i="2"/>
  <c r="Q54" i="2"/>
  <c r="R54" i="2"/>
  <c r="M55" i="2"/>
  <c r="N55" i="2"/>
  <c r="Q55" i="2"/>
  <c r="R55" i="2"/>
  <c r="M56" i="2"/>
  <c r="N56" i="2"/>
  <c r="Q56" i="2"/>
  <c r="R56" i="2" s="1"/>
  <c r="M57" i="2"/>
  <c r="N57" i="2" s="1"/>
  <c r="Q57" i="2"/>
  <c r="R57" i="2"/>
  <c r="M58" i="2"/>
  <c r="N58" i="2"/>
  <c r="Q58" i="2"/>
  <c r="R58" i="2"/>
  <c r="M59" i="2"/>
  <c r="N59" i="2"/>
  <c r="Q59" i="2"/>
  <c r="R59" i="2"/>
  <c r="M60" i="2"/>
  <c r="N60" i="2"/>
  <c r="Q60" i="2"/>
  <c r="R60" i="2"/>
  <c r="M61" i="2"/>
  <c r="N61" i="2" s="1"/>
  <c r="Q61" i="2"/>
  <c r="R61" i="2" s="1"/>
  <c r="Q62" i="2"/>
  <c r="R62" i="2"/>
  <c r="Q63" i="2"/>
  <c r="R63" i="2"/>
  <c r="Q64" i="2"/>
  <c r="R64" i="2"/>
  <c r="J33" i="11" l="1"/>
  <c r="J35" i="11"/>
  <c r="J14" i="10"/>
  <c r="J12" i="10"/>
  <c r="K13" i="10" s="1"/>
  <c r="I30" i="9"/>
  <c r="I28" i="9"/>
  <c r="I32" i="9" s="1"/>
  <c r="K52" i="8"/>
  <c r="K41" i="8"/>
  <c r="K50" i="8"/>
  <c r="K46" i="8"/>
  <c r="K48" i="8" s="1"/>
  <c r="J34" i="7"/>
  <c r="J36" i="7" s="1"/>
  <c r="I34" i="6"/>
  <c r="I32" i="6"/>
  <c r="J32" i="5"/>
  <c r="J34" i="5"/>
  <c r="I35" i="4"/>
  <c r="I41" i="4" s="1"/>
  <c r="I39" i="4"/>
  <c r="I37" i="4"/>
  <c r="I30" i="4"/>
  <c r="I32" i="4" s="1"/>
  <c r="J34" i="3"/>
  <c r="J32" i="3"/>
  <c r="J36" i="3" s="1"/>
  <c r="J40" i="3"/>
  <c r="J42" i="3"/>
  <c r="J38" i="3"/>
  <c r="J28" i="2"/>
  <c r="J32" i="2" s="1"/>
  <c r="J30" i="2"/>
  <c r="J37" i="11" l="1"/>
  <c r="K54" i="8"/>
  <c r="K43" i="8"/>
  <c r="I36" i="6"/>
  <c r="J36" i="5"/>
  <c r="J44" i="3"/>
</calcChain>
</file>

<file path=xl/sharedStrings.xml><?xml version="1.0" encoding="utf-8"?>
<sst xmlns="http://schemas.openxmlformats.org/spreadsheetml/2006/main" count="1590" uniqueCount="456">
  <si>
    <t>D86</t>
  </si>
  <si>
    <t>D85</t>
  </si>
  <si>
    <t>D84</t>
  </si>
  <si>
    <t>D83</t>
  </si>
  <si>
    <t>A79</t>
  </si>
  <si>
    <t>D82</t>
  </si>
  <si>
    <t>A78</t>
  </si>
  <si>
    <t>D81</t>
  </si>
  <si>
    <t>A77</t>
  </si>
  <si>
    <t>D80</t>
  </si>
  <si>
    <t>A76</t>
  </si>
  <si>
    <t>D79</t>
  </si>
  <si>
    <t>A75</t>
  </si>
  <si>
    <t>D78</t>
  </si>
  <si>
    <t>A74</t>
  </si>
  <si>
    <t>D77</t>
  </si>
  <si>
    <t>A73</t>
  </si>
  <si>
    <t>D76</t>
  </si>
  <si>
    <t>A72</t>
  </si>
  <si>
    <t>D75</t>
  </si>
  <si>
    <t>A71</t>
  </si>
  <si>
    <t>D74</t>
  </si>
  <si>
    <t>A70</t>
  </si>
  <si>
    <t>D73</t>
  </si>
  <si>
    <t>A69</t>
  </si>
  <si>
    <t>D72</t>
  </si>
  <si>
    <t>A68</t>
  </si>
  <si>
    <t>D71</t>
  </si>
  <si>
    <t>A67</t>
  </si>
  <si>
    <t>D70</t>
  </si>
  <si>
    <t>A66</t>
  </si>
  <si>
    <t>D69</t>
  </si>
  <si>
    <t>A65</t>
  </si>
  <si>
    <t>D68</t>
  </si>
  <si>
    <t>A64</t>
  </si>
  <si>
    <t>D67</t>
  </si>
  <si>
    <t>A63</t>
  </si>
  <si>
    <t>D66</t>
  </si>
  <si>
    <t>A62</t>
  </si>
  <si>
    <t>D65</t>
  </si>
  <si>
    <t>A61</t>
  </si>
  <si>
    <t>D64</t>
  </si>
  <si>
    <t>A60</t>
  </si>
  <si>
    <t>D63</t>
  </si>
  <si>
    <t>A59</t>
  </si>
  <si>
    <t>D62</t>
  </si>
  <si>
    <t>A58</t>
  </si>
  <si>
    <t>D61</t>
  </si>
  <si>
    <t>A57</t>
  </si>
  <si>
    <t>D60</t>
  </si>
  <si>
    <t>A56</t>
  </si>
  <si>
    <t>D59</t>
  </si>
  <si>
    <t>A55</t>
  </si>
  <si>
    <t>D58</t>
  </si>
  <si>
    <t>A54</t>
  </si>
  <si>
    <t>D57</t>
  </si>
  <si>
    <t>A53</t>
  </si>
  <si>
    <t>D56</t>
  </si>
  <si>
    <t>A52</t>
  </si>
  <si>
    <t>D55</t>
  </si>
  <si>
    <t>A51</t>
  </si>
  <si>
    <t>D54</t>
  </si>
  <si>
    <t>A50</t>
  </si>
  <si>
    <t>D53</t>
  </si>
  <si>
    <t>A49</t>
  </si>
  <si>
    <t>Average height for Both Profiles</t>
  </si>
  <si>
    <t>D52</t>
  </si>
  <si>
    <t>A48</t>
  </si>
  <si>
    <t>D51</t>
  </si>
  <si>
    <t>A47</t>
  </si>
  <si>
    <t>Average Height for B-B'</t>
  </si>
  <si>
    <t>D50</t>
  </si>
  <si>
    <t>A46</t>
  </si>
  <si>
    <t>D49</t>
  </si>
  <si>
    <t>A45</t>
  </si>
  <si>
    <t>Average Height for A-A'</t>
  </si>
  <si>
    <t>D48</t>
  </si>
  <si>
    <t>A44</t>
  </si>
  <si>
    <t>D47</t>
  </si>
  <si>
    <t>A43</t>
  </si>
  <si>
    <r>
      <t xml:space="preserve">Average Height for A-A'                </t>
    </r>
    <r>
      <rPr>
        <b/>
        <i/>
        <sz val="11"/>
        <color theme="1"/>
        <rFont val="Calibri"/>
        <family val="2"/>
        <scheme val="minor"/>
      </rPr>
      <t>after background subtraction</t>
    </r>
  </si>
  <si>
    <t>D46</t>
  </si>
  <si>
    <t>A42</t>
  </si>
  <si>
    <t>D45</t>
  </si>
  <si>
    <t>A41</t>
  </si>
  <si>
    <t>D44</t>
  </si>
  <si>
    <t>A40</t>
  </si>
  <si>
    <t>Average Height for Both Profiles</t>
  </si>
  <si>
    <t>D43</t>
  </si>
  <si>
    <t>A39</t>
  </si>
  <si>
    <t>D42</t>
  </si>
  <si>
    <t>A38</t>
  </si>
  <si>
    <t>D41</t>
  </si>
  <si>
    <t>A37</t>
  </si>
  <si>
    <t>New Y Values B</t>
  </si>
  <si>
    <t>Equation Values B</t>
  </si>
  <si>
    <t>X Values</t>
  </si>
  <si>
    <t>New Y Values A</t>
  </si>
  <si>
    <t>Equation Values</t>
  </si>
  <si>
    <t>B-B'</t>
  </si>
  <si>
    <t>X</t>
  </si>
  <si>
    <t>A-A'</t>
  </si>
  <si>
    <t>Slope of Profiles</t>
  </si>
  <si>
    <t>Method: Profile Mapping with Excel Analysis</t>
  </si>
  <si>
    <t xml:space="preserve"> 14° 14' 45"</t>
  </si>
  <si>
    <t xml:space="preserve"> 87° 35' 28"</t>
  </si>
  <si>
    <r>
      <t xml:space="preserve">Diameter****(km) </t>
    </r>
    <r>
      <rPr>
        <i/>
        <sz val="11"/>
        <color theme="1"/>
        <rFont val="Times New Roman"/>
        <family val="1"/>
      </rPr>
      <t>average of previous</t>
    </r>
  </si>
  <si>
    <r>
      <t xml:space="preserve">Diameter***(km) </t>
    </r>
    <r>
      <rPr>
        <i/>
        <sz val="11"/>
        <color theme="1"/>
        <rFont val="Times New Roman"/>
        <family val="1"/>
      </rPr>
      <t>assuming circle</t>
    </r>
  </si>
  <si>
    <r>
      <t xml:space="preserve">Diameter **(km) </t>
    </r>
    <r>
      <rPr>
        <i/>
        <sz val="11"/>
        <color theme="1"/>
        <rFont val="Times New Roman"/>
        <family val="1"/>
      </rPr>
      <t>using max and min</t>
    </r>
    <r>
      <rPr>
        <b/>
        <sz val="11"/>
        <color theme="1"/>
        <rFont val="Times New Roman"/>
        <family val="1"/>
      </rPr>
      <t xml:space="preserve"> </t>
    </r>
  </si>
  <si>
    <r>
      <t xml:space="preserve">Diameter* (km)     </t>
    </r>
    <r>
      <rPr>
        <i/>
        <sz val="11"/>
        <color theme="1"/>
        <rFont val="Times New Roman"/>
        <family val="1"/>
      </rPr>
      <t>using 5 lines</t>
    </r>
  </si>
  <si>
    <t>Mean_Elevation</t>
  </si>
  <si>
    <t>Range_of_Elevation</t>
  </si>
  <si>
    <t>Max_Elevation</t>
  </si>
  <si>
    <t>Min_Elevation</t>
  </si>
  <si>
    <r>
      <t xml:space="preserve">Surface_Area_of_Dome </t>
    </r>
    <r>
      <rPr>
        <i/>
        <sz val="11"/>
        <color theme="1"/>
        <rFont val="Times New Roman"/>
        <family val="1"/>
      </rPr>
      <t>(m^2)</t>
    </r>
  </si>
  <si>
    <r>
      <t xml:space="preserve">Perimeter      </t>
    </r>
    <r>
      <rPr>
        <i/>
        <sz val="11"/>
        <color theme="1"/>
        <rFont val="Times New Roman"/>
        <family val="1"/>
      </rPr>
      <t>(km)</t>
    </r>
  </si>
  <si>
    <r>
      <t xml:space="preserve">Longitude       </t>
    </r>
    <r>
      <rPr>
        <i/>
        <sz val="11"/>
        <color theme="1"/>
        <rFont val="Times New Roman"/>
        <family val="1"/>
      </rPr>
      <t>(Decimal Degrees)</t>
    </r>
  </si>
  <si>
    <r>
      <t xml:space="preserve">Image**                                  </t>
    </r>
    <r>
      <rPr>
        <i/>
        <sz val="11"/>
        <color theme="1"/>
        <rFont val="Times New Roman"/>
        <family val="1"/>
      </rPr>
      <t>on file</t>
    </r>
  </si>
  <si>
    <r>
      <t xml:space="preserve">Image**                                 </t>
    </r>
    <r>
      <rPr>
        <i/>
        <sz val="11"/>
        <color theme="1"/>
        <rFont val="Times New Roman"/>
        <family val="1"/>
      </rPr>
      <t>on arcgis</t>
    </r>
  </si>
  <si>
    <t>FID</t>
  </si>
  <si>
    <t>Name</t>
  </si>
  <si>
    <t>Method : Zonal Statistics Tool</t>
  </si>
  <si>
    <t>Dome 1</t>
  </si>
  <si>
    <r>
      <t xml:space="preserve">Longitude     </t>
    </r>
    <r>
      <rPr>
        <i/>
        <sz val="11"/>
        <color theme="1"/>
        <rFont val="Times New Roman"/>
        <family val="1"/>
      </rPr>
      <t>(Degrees,Minute,Seconds)</t>
    </r>
  </si>
  <si>
    <r>
      <t xml:space="preserve">Latitiude       </t>
    </r>
    <r>
      <rPr>
        <i/>
        <sz val="11"/>
        <color theme="1"/>
        <rFont val="Times New Roman"/>
        <family val="1"/>
      </rPr>
      <t>(Decimal Degrees)</t>
    </r>
  </si>
  <si>
    <r>
      <t xml:space="preserve">Latitude       </t>
    </r>
    <r>
      <rPr>
        <i/>
        <sz val="11"/>
        <color theme="1"/>
        <rFont val="Times New Roman"/>
        <family val="1"/>
      </rPr>
      <t>(Degrees,Minute,Seconds)</t>
    </r>
  </si>
  <si>
    <t>D134</t>
  </si>
  <si>
    <t>D133</t>
  </si>
  <si>
    <t>D132</t>
  </si>
  <si>
    <t>D131</t>
  </si>
  <si>
    <t>D130</t>
  </si>
  <si>
    <t>D129</t>
  </si>
  <si>
    <t>D128</t>
  </si>
  <si>
    <t>D127</t>
  </si>
  <si>
    <t>D126</t>
  </si>
  <si>
    <t>D125</t>
  </si>
  <si>
    <t>D124</t>
  </si>
  <si>
    <t>D123</t>
  </si>
  <si>
    <t>D122</t>
  </si>
  <si>
    <t>D121</t>
  </si>
  <si>
    <t>D120</t>
  </si>
  <si>
    <t>D119</t>
  </si>
  <si>
    <t>D118</t>
  </si>
  <si>
    <t>D117</t>
  </si>
  <si>
    <t>D116</t>
  </si>
  <si>
    <t>D115</t>
  </si>
  <si>
    <t>D114</t>
  </si>
  <si>
    <t>D113</t>
  </si>
  <si>
    <t>D112</t>
  </si>
  <si>
    <t>D111</t>
  </si>
  <si>
    <t>A112</t>
  </si>
  <si>
    <t>D110</t>
  </si>
  <si>
    <t>A111</t>
  </si>
  <si>
    <t>D109</t>
  </si>
  <si>
    <t>A110</t>
  </si>
  <si>
    <t>D108</t>
  </si>
  <si>
    <t>A109</t>
  </si>
  <si>
    <t>D107</t>
  </si>
  <si>
    <t>A108</t>
  </si>
  <si>
    <t>D106</t>
  </si>
  <si>
    <t>A107</t>
  </si>
  <si>
    <t>D105</t>
  </si>
  <si>
    <t>A106</t>
  </si>
  <si>
    <t>D104</t>
  </si>
  <si>
    <t>A105</t>
  </si>
  <si>
    <t>D103</t>
  </si>
  <si>
    <t>A104</t>
  </si>
  <si>
    <t>D102</t>
  </si>
  <si>
    <t>A103</t>
  </si>
  <si>
    <t>D101</t>
  </si>
  <si>
    <t>A102</t>
  </si>
  <si>
    <t>D100</t>
  </si>
  <si>
    <t>A101</t>
  </si>
  <si>
    <t>D99</t>
  </si>
  <si>
    <t>A100</t>
  </si>
  <si>
    <t>D98</t>
  </si>
  <si>
    <t>A99</t>
  </si>
  <si>
    <t>D97</t>
  </si>
  <si>
    <t>A98</t>
  </si>
  <si>
    <t>D96</t>
  </si>
  <si>
    <t>A97</t>
  </si>
  <si>
    <t>D95</t>
  </si>
  <si>
    <t>A96</t>
  </si>
  <si>
    <t>D94</t>
  </si>
  <si>
    <t>A95</t>
  </si>
  <si>
    <t>D93</t>
  </si>
  <si>
    <t>A94</t>
  </si>
  <si>
    <t>D92</t>
  </si>
  <si>
    <t>A93</t>
  </si>
  <si>
    <t>D91</t>
  </si>
  <si>
    <t>A92</t>
  </si>
  <si>
    <t>D90</t>
  </si>
  <si>
    <t>A91</t>
  </si>
  <si>
    <t>D89</t>
  </si>
  <si>
    <t>A90</t>
  </si>
  <si>
    <t>D88</t>
  </si>
  <si>
    <t>A89</t>
  </si>
  <si>
    <t>D87</t>
  </si>
  <si>
    <t>A88</t>
  </si>
  <si>
    <t>A87</t>
  </si>
  <si>
    <t>A86</t>
  </si>
  <si>
    <t>A85</t>
  </si>
  <si>
    <t>A84</t>
  </si>
  <si>
    <t>A83</t>
  </si>
  <si>
    <t>A82</t>
  </si>
  <si>
    <t>A81</t>
  </si>
  <si>
    <t>A80</t>
  </si>
  <si>
    <t>Average Height for 4 Profiles</t>
  </si>
  <si>
    <t>Average Height for A-A' New</t>
  </si>
  <si>
    <t>Average Height for D-D'</t>
  </si>
  <si>
    <t>Average Height for C-C'</t>
  </si>
  <si>
    <t>Average Height for A-A' Old</t>
  </si>
  <si>
    <t>D40</t>
  </si>
  <si>
    <t>D-D'</t>
  </si>
  <si>
    <t>New Y Values A New</t>
  </si>
  <si>
    <t>Equation Values A * New</t>
  </si>
  <si>
    <t>X_Values</t>
  </si>
  <si>
    <t>New Y Values C</t>
  </si>
  <si>
    <t>Equation Values C</t>
  </si>
  <si>
    <t>C-C'</t>
  </si>
  <si>
    <t>New_Y_Values_B</t>
  </si>
  <si>
    <t>Equation_Values_B-B'</t>
  </si>
  <si>
    <t>New_Y_Values_A</t>
  </si>
  <si>
    <t>Equation_Values_A-A'</t>
  </si>
  <si>
    <t>New Y Values D</t>
  </si>
  <si>
    <t>Equation Values D</t>
  </si>
  <si>
    <t>Slope Profiles</t>
  </si>
  <si>
    <t xml:space="preserve"> 16° 9' 49"</t>
  </si>
  <si>
    <t xml:space="preserve"> 85° 20' 48"</t>
  </si>
  <si>
    <t>Dome 5</t>
  </si>
  <si>
    <r>
      <t xml:space="preserve">Longitude        </t>
    </r>
    <r>
      <rPr>
        <i/>
        <sz val="11"/>
        <color theme="1"/>
        <rFont val="Times New Roman"/>
        <family val="1"/>
      </rPr>
      <t>(Decimal Degrees)</t>
    </r>
  </si>
  <si>
    <r>
      <t xml:space="preserve">Longitude         </t>
    </r>
    <r>
      <rPr>
        <i/>
        <sz val="11"/>
        <color theme="1"/>
        <rFont val="Times New Roman"/>
        <family val="1"/>
      </rPr>
      <t>(Degrees,Minute,Seconds)</t>
    </r>
  </si>
  <si>
    <r>
      <t xml:space="preserve">Latitude     </t>
    </r>
    <r>
      <rPr>
        <i/>
        <sz val="11"/>
        <color theme="1"/>
        <rFont val="Times New Roman"/>
        <family val="1"/>
      </rPr>
      <t>(Decimal Degrees)</t>
    </r>
  </si>
  <si>
    <r>
      <t xml:space="preserve">Latitude     </t>
    </r>
    <r>
      <rPr>
        <i/>
        <sz val="11"/>
        <color theme="1"/>
        <rFont val="Times New Roman"/>
        <family val="1"/>
      </rPr>
      <t>(Degrees,Minute,Seconds)</t>
    </r>
  </si>
  <si>
    <t>BD83</t>
  </si>
  <si>
    <t>BD82</t>
  </si>
  <si>
    <t>BD81</t>
  </si>
  <si>
    <t>BD80</t>
  </si>
  <si>
    <t>BD79</t>
  </si>
  <si>
    <t>BD78</t>
  </si>
  <si>
    <t>BD77</t>
  </si>
  <si>
    <t>BD76</t>
  </si>
  <si>
    <t>BD75</t>
  </si>
  <si>
    <t>BD74</t>
  </si>
  <si>
    <t>AG72</t>
  </si>
  <si>
    <t>BD73</t>
  </si>
  <si>
    <t>AG71</t>
  </si>
  <si>
    <t>BD72</t>
  </si>
  <si>
    <t>AG70</t>
  </si>
  <si>
    <t>BD71</t>
  </si>
  <si>
    <t>AG69</t>
  </si>
  <si>
    <t>BD70</t>
  </si>
  <si>
    <t>AG68</t>
  </si>
  <si>
    <t>BD69</t>
  </si>
  <si>
    <t>AG67</t>
  </si>
  <si>
    <t>BD68</t>
  </si>
  <si>
    <t>AG66</t>
  </si>
  <si>
    <t>BD67</t>
  </si>
  <si>
    <t>AG65</t>
  </si>
  <si>
    <t>BD66</t>
  </si>
  <si>
    <t>AG64</t>
  </si>
  <si>
    <t>BD65</t>
  </si>
  <si>
    <t>AG63</t>
  </si>
  <si>
    <t>BD64</t>
  </si>
  <si>
    <t>AG62</t>
  </si>
  <si>
    <t>BD63</t>
  </si>
  <si>
    <t>AG61</t>
  </si>
  <si>
    <t>BD62</t>
  </si>
  <si>
    <t>AG60</t>
  </si>
  <si>
    <t>BD61</t>
  </si>
  <si>
    <t>AG59</t>
  </si>
  <si>
    <t>BD60</t>
  </si>
  <si>
    <t>AG58</t>
  </si>
  <si>
    <t>BD59</t>
  </si>
  <si>
    <t>AG57</t>
  </si>
  <si>
    <t>BD58</t>
  </si>
  <si>
    <t>AG56</t>
  </si>
  <si>
    <t>BD57</t>
  </si>
  <si>
    <t>AG55</t>
  </si>
  <si>
    <t>BD56</t>
  </si>
  <si>
    <t>AG54</t>
  </si>
  <si>
    <t>BD55</t>
  </si>
  <si>
    <t>AG53</t>
  </si>
  <si>
    <t>BD54</t>
  </si>
  <si>
    <t>AG52</t>
  </si>
  <si>
    <t>BD53</t>
  </si>
  <si>
    <t>AG51</t>
  </si>
  <si>
    <t>BD52</t>
  </si>
  <si>
    <t>AG50</t>
  </si>
  <si>
    <t xml:space="preserve">Average Height </t>
  </si>
  <si>
    <t>BD51</t>
  </si>
  <si>
    <t>AG49</t>
  </si>
  <si>
    <t>BD50</t>
  </si>
  <si>
    <t>AG48</t>
  </si>
  <si>
    <t>Average Height fpr D-D'</t>
  </si>
  <si>
    <t>BD49</t>
  </si>
  <si>
    <t>AG47</t>
  </si>
  <si>
    <t>BD48</t>
  </si>
  <si>
    <t>AG46</t>
  </si>
  <si>
    <t>BD47</t>
  </si>
  <si>
    <t>AG45</t>
  </si>
  <si>
    <t>BD46</t>
  </si>
  <si>
    <t>AG44</t>
  </si>
  <si>
    <r>
      <t xml:space="preserve">Average Height for B-B' </t>
    </r>
    <r>
      <rPr>
        <b/>
        <i/>
        <sz val="11"/>
        <color theme="1"/>
        <rFont val="Calibri"/>
        <family val="2"/>
        <scheme val="minor"/>
      </rPr>
      <t xml:space="preserve">After lowering line </t>
    </r>
  </si>
  <si>
    <t>BD45</t>
  </si>
  <si>
    <t>AG43</t>
  </si>
  <si>
    <t>BD44</t>
  </si>
  <si>
    <t>AG42</t>
  </si>
  <si>
    <t>BD43</t>
  </si>
  <si>
    <t>AG41</t>
  </si>
  <si>
    <t>BD42</t>
  </si>
  <si>
    <t>AG40</t>
  </si>
  <si>
    <t>BD41</t>
  </si>
  <si>
    <t>AG39</t>
  </si>
  <si>
    <t>BD40</t>
  </si>
  <si>
    <t>AG38</t>
  </si>
  <si>
    <t>BD39</t>
  </si>
  <si>
    <t>AG37</t>
  </si>
  <si>
    <t>BD38</t>
  </si>
  <si>
    <t>AG36</t>
  </si>
  <si>
    <t>BD37</t>
  </si>
  <si>
    <t>AG35</t>
  </si>
  <si>
    <t>D39</t>
  </si>
  <si>
    <t>BD36</t>
  </si>
  <si>
    <t>AG34</t>
  </si>
  <si>
    <t>D38</t>
  </si>
  <si>
    <t>BD35</t>
  </si>
  <si>
    <t>AG33</t>
  </si>
  <si>
    <t>D37</t>
  </si>
  <si>
    <t>A36</t>
  </si>
  <si>
    <t>BD34</t>
  </si>
  <si>
    <t>AG32</t>
  </si>
  <si>
    <t>D36</t>
  </si>
  <si>
    <t>A35</t>
  </si>
  <si>
    <t>BD33</t>
  </si>
  <si>
    <t>AG31</t>
  </si>
  <si>
    <t>D35</t>
  </si>
  <si>
    <t>A34</t>
  </si>
  <si>
    <t>BD32</t>
  </si>
  <si>
    <t>AG30</t>
  </si>
  <si>
    <t>D34</t>
  </si>
  <si>
    <t>A33</t>
  </si>
  <si>
    <t>BD31</t>
  </si>
  <si>
    <t xml:space="preserve">Equation Values C </t>
  </si>
  <si>
    <t>D33</t>
  </si>
  <si>
    <t>A32</t>
  </si>
  <si>
    <t>Equation_Values_B</t>
  </si>
  <si>
    <t>Equation_Values_A</t>
  </si>
  <si>
    <t xml:space="preserve">X_Values </t>
  </si>
  <si>
    <t>New Y Values</t>
  </si>
  <si>
    <t xml:space="preserve"> 15° 28' 23"</t>
  </si>
  <si>
    <t xml:space="preserve"> 88° 17' 6"</t>
  </si>
  <si>
    <t>Dome 7</t>
  </si>
  <si>
    <r>
      <t xml:space="preserve">Longitude    </t>
    </r>
    <r>
      <rPr>
        <i/>
        <sz val="11"/>
        <color theme="1"/>
        <rFont val="Times New Roman"/>
        <family val="1"/>
      </rPr>
      <t>(Degrees,Minute,Seconds)</t>
    </r>
  </si>
  <si>
    <r>
      <t xml:space="preserve">Latitude      </t>
    </r>
    <r>
      <rPr>
        <i/>
        <sz val="11"/>
        <color theme="1"/>
        <rFont val="Times New Roman"/>
        <family val="1"/>
      </rPr>
      <t>(Decimal Degrees)</t>
    </r>
  </si>
  <si>
    <r>
      <t xml:space="preserve">Average Height for A-A'     </t>
    </r>
    <r>
      <rPr>
        <i/>
        <u/>
        <sz val="11"/>
        <color theme="1"/>
        <rFont val="Calibri"/>
        <family val="2"/>
        <scheme val="minor"/>
      </rPr>
      <t xml:space="preserve">           after background subtraction</t>
    </r>
  </si>
  <si>
    <t>D32</t>
  </si>
  <si>
    <t>D31</t>
  </si>
  <si>
    <t>D30</t>
  </si>
  <si>
    <t>A_A'</t>
  </si>
  <si>
    <t>New_Y_Values</t>
  </si>
  <si>
    <t>Equation_Values_B_Profile</t>
  </si>
  <si>
    <t>X_Value</t>
  </si>
  <si>
    <t>Equation_Values_A_Profile</t>
  </si>
  <si>
    <t>Fagents 1998 (26f)</t>
  </si>
  <si>
    <t>Fagents 2003 Dome 5 in Table 2</t>
  </si>
  <si>
    <t>Height (m)</t>
  </si>
  <si>
    <t>Avg. Diameter (km)</t>
  </si>
  <si>
    <t>Diameter        (km)</t>
  </si>
  <si>
    <t>Method: Sarah A Fagents, Averaging of dome heights by eye. " A little subjective, but more or less reproducible"</t>
  </si>
  <si>
    <t xml:space="preserve"> 7° 4' 48"</t>
  </si>
  <si>
    <t xml:space="preserve"> 84° 52' 17"</t>
  </si>
  <si>
    <t>Dome 2</t>
  </si>
  <si>
    <r>
      <t xml:space="preserve">Longitude        </t>
    </r>
    <r>
      <rPr>
        <i/>
        <sz val="11"/>
        <color theme="1"/>
        <rFont val="Times New Roman"/>
        <family val="1"/>
      </rPr>
      <t>(Degrees,Minute,Seconds)</t>
    </r>
  </si>
  <si>
    <r>
      <t xml:space="preserve">Latitude                            </t>
    </r>
    <r>
      <rPr>
        <i/>
        <sz val="11"/>
        <color theme="1"/>
        <rFont val="Times New Roman"/>
        <family val="1"/>
      </rPr>
      <t>(Decimal Degrees)</t>
    </r>
  </si>
  <si>
    <t>A31</t>
  </si>
  <si>
    <t>A30</t>
  </si>
  <si>
    <t>A29</t>
  </si>
  <si>
    <t>A28</t>
  </si>
  <si>
    <t>A27</t>
  </si>
  <si>
    <t>A26</t>
  </si>
  <si>
    <t>D29</t>
  </si>
  <si>
    <t>A25</t>
  </si>
  <si>
    <t>Equation_Y_Values_B-B'</t>
  </si>
  <si>
    <t>Equation_Y_Values_A-A'</t>
  </si>
  <si>
    <t>Fagents 1998 (26d)</t>
  </si>
  <si>
    <t>Fagents 2003 Dome 3 in Table 2</t>
  </si>
  <si>
    <t xml:space="preserve"> 6° 35' 34"</t>
  </si>
  <si>
    <t xml:space="preserve"> 85° 1' 14"</t>
  </si>
  <si>
    <t>Dome 3</t>
  </si>
  <si>
    <t>Longitude</t>
  </si>
  <si>
    <r>
      <t xml:space="preserve">Latitude       </t>
    </r>
    <r>
      <rPr>
        <i/>
        <sz val="11"/>
        <color theme="1"/>
        <rFont val="Times New Roman"/>
        <family val="1"/>
      </rPr>
      <t>(Decimal Degrees)</t>
    </r>
  </si>
  <si>
    <r>
      <t xml:space="preserve">Average Height for A-A'                </t>
    </r>
    <r>
      <rPr>
        <i/>
        <u/>
        <sz val="11"/>
        <color theme="1"/>
        <rFont val="Calibri"/>
        <family val="2"/>
        <scheme val="minor"/>
      </rPr>
      <t>after background subtraction</t>
    </r>
  </si>
  <si>
    <t>B-B''</t>
  </si>
  <si>
    <t>Fagents 1998 (26e)</t>
  </si>
  <si>
    <t>Fagents (2003) Dome 4 in Table 2</t>
  </si>
  <si>
    <t xml:space="preserve"> 6° 57' 42"</t>
  </si>
  <si>
    <t xml:space="preserve"> 85° 15' 44"</t>
  </si>
  <si>
    <r>
      <t xml:space="preserve">Diameter***(km)                         </t>
    </r>
    <r>
      <rPr>
        <i/>
        <sz val="11"/>
        <color theme="1"/>
        <rFont val="Times New Roman"/>
        <family val="1"/>
      </rPr>
      <t>assuming circle</t>
    </r>
  </si>
  <si>
    <r>
      <t xml:space="preserve">Diameter **(km)                            </t>
    </r>
    <r>
      <rPr>
        <i/>
        <sz val="11"/>
        <color theme="1"/>
        <rFont val="Times New Roman"/>
        <family val="1"/>
      </rPr>
      <t>using max and min</t>
    </r>
    <r>
      <rPr>
        <b/>
        <sz val="11"/>
        <color theme="1"/>
        <rFont val="Times New Roman"/>
        <family val="1"/>
      </rPr>
      <t xml:space="preserve"> </t>
    </r>
  </si>
  <si>
    <r>
      <t xml:space="preserve">Surface_Area_of_Dome          </t>
    </r>
    <r>
      <rPr>
        <i/>
        <sz val="11"/>
        <color theme="1"/>
        <rFont val="Times New Roman"/>
        <family val="1"/>
      </rPr>
      <t>(m^2)</t>
    </r>
  </si>
  <si>
    <r>
      <t xml:space="preserve">Perimeter         </t>
    </r>
    <r>
      <rPr>
        <i/>
        <sz val="11"/>
        <color theme="1"/>
        <rFont val="Times New Roman"/>
        <family val="1"/>
      </rPr>
      <t>(km)</t>
    </r>
  </si>
  <si>
    <t>Dome 4</t>
  </si>
  <si>
    <t>A124</t>
  </si>
  <si>
    <t>A123</t>
  </si>
  <si>
    <t>A122</t>
  </si>
  <si>
    <t>A121</t>
  </si>
  <si>
    <t>A120</t>
  </si>
  <si>
    <t>A119</t>
  </si>
  <si>
    <t>A118</t>
  </si>
  <si>
    <t>A117</t>
  </si>
  <si>
    <t>A116</t>
  </si>
  <si>
    <t>A115</t>
  </si>
  <si>
    <t>A114</t>
  </si>
  <si>
    <t>A113</t>
  </si>
  <si>
    <t>Average</t>
  </si>
  <si>
    <t>Average Height D-D'</t>
  </si>
  <si>
    <t>Average Height C-C'</t>
  </si>
  <si>
    <t>Average height from two profiles</t>
  </si>
  <si>
    <t>Average height for A-A'</t>
  </si>
  <si>
    <t>Using more points</t>
  </si>
  <si>
    <t>Using first and last</t>
  </si>
  <si>
    <t xml:space="preserve">After Removing Regional Topographic </t>
  </si>
  <si>
    <t>Average height for B-B'</t>
  </si>
  <si>
    <t>Function</t>
  </si>
  <si>
    <t>&lt;--- 1998 (52h)</t>
  </si>
  <si>
    <t>&lt;--- 2003</t>
  </si>
  <si>
    <t xml:space="preserve"> 12° 4' 21"</t>
  </si>
  <si>
    <t xml:space="preserve"> 89° 24' 53"</t>
  </si>
  <si>
    <t>Dome 6</t>
  </si>
  <si>
    <r>
      <t xml:space="preserve">Latitude                              </t>
    </r>
    <r>
      <rPr>
        <i/>
        <sz val="11"/>
        <color theme="1"/>
        <rFont val="Times New Roman"/>
        <family val="1"/>
      </rPr>
      <t>(Decimal Degrees)</t>
    </r>
  </si>
  <si>
    <r>
      <t xml:space="preserve">Latiitude       </t>
    </r>
    <r>
      <rPr>
        <i/>
        <sz val="11"/>
        <color theme="1"/>
        <rFont val="Times New Roman"/>
        <family val="1"/>
      </rPr>
      <t>(Degrees,Minute,Seconds)</t>
    </r>
  </si>
  <si>
    <t>Equation Values A</t>
  </si>
  <si>
    <t>Slope of Profile</t>
  </si>
  <si>
    <t xml:space="preserve"> 12° 58' 23"</t>
  </si>
  <si>
    <t xml:space="preserve"> 91° 23' 12"</t>
  </si>
  <si>
    <t>Dome 9</t>
  </si>
  <si>
    <r>
      <t xml:space="preserve">Longtitude       </t>
    </r>
    <r>
      <rPr>
        <i/>
        <sz val="11"/>
        <color theme="1"/>
        <rFont val="Times New Roman"/>
        <family val="1"/>
      </rPr>
      <t>(Decimal Degrees)</t>
    </r>
  </si>
  <si>
    <r>
      <t xml:space="preserve">Longtitude         </t>
    </r>
    <r>
      <rPr>
        <i/>
        <sz val="11"/>
        <color theme="1"/>
        <rFont val="Times New Roman"/>
        <family val="1"/>
      </rPr>
      <t>(Degrees,Minute,Seconds)</t>
    </r>
  </si>
  <si>
    <r>
      <t xml:space="preserve">Latitude      </t>
    </r>
    <r>
      <rPr>
        <i/>
        <sz val="11"/>
        <color theme="1"/>
        <rFont val="Times New Roman"/>
        <family val="1"/>
      </rPr>
      <t>(Degrees,Minute,Seconds)</t>
    </r>
  </si>
  <si>
    <t>New_Y_Vaules_B</t>
  </si>
  <si>
    <t>X-Values</t>
  </si>
  <si>
    <t>Average Height B-B'</t>
  </si>
  <si>
    <t>Average Height A-A'</t>
  </si>
  <si>
    <t>After Background Subtraction</t>
  </si>
  <si>
    <t>Avergae Height B-B'</t>
  </si>
  <si>
    <t xml:space="preserve"> 13° 31' 32"</t>
  </si>
  <si>
    <t xml:space="preserve"> 90° 59' 14"</t>
  </si>
  <si>
    <t>Dome 10</t>
  </si>
  <si>
    <r>
      <t xml:space="preserve">Longitude          </t>
    </r>
    <r>
      <rPr>
        <i/>
        <sz val="11"/>
        <color theme="1"/>
        <rFont val="Times New Roman"/>
        <family val="1"/>
      </rPr>
      <t>(Decimal Degrees)</t>
    </r>
  </si>
  <si>
    <t>&lt;--- 1998 (65u)</t>
  </si>
  <si>
    <t xml:space="preserve"> 8° 47' 15"</t>
  </si>
  <si>
    <t xml:space="preserve"> 90° 3' 50"</t>
  </si>
  <si>
    <t>Dome 8</t>
  </si>
  <si>
    <r>
      <t xml:space="preserve">Longitude          </t>
    </r>
    <r>
      <rPr>
        <i/>
        <sz val="11"/>
        <color theme="1"/>
        <rFont val="Times New Roman"/>
        <family val="1"/>
      </rPr>
      <t>(Degrees,Minute,Seconds)</t>
    </r>
  </si>
  <si>
    <r>
      <t xml:space="preserve">Latitude          </t>
    </r>
    <r>
      <rPr>
        <i/>
        <sz val="11"/>
        <color theme="1"/>
        <rFont val="Times New Roman"/>
        <family val="1"/>
      </rPr>
      <t>(Degrees,Minute,Seconds)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</si>
</sst>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2"/>
      <color theme="1"/>
      <name val="Calibri"/>
      <family val="2"/>
      <scheme val="minor"/>
    </font>
    <font>
      <sz val="11"/>
      <color theme="1"/>
      <name val="Calibri"/>
      <family val="2"/>
      <scheme val="minor"/>
    </font>
    <font>
      <b/>
      <i/>
      <sz val="11"/>
      <color theme="1"/>
      <name val="Calibri"/>
      <family val="2"/>
      <scheme val="minor"/>
    </font>
    <font>
      <b/>
      <sz val="11"/>
      <color theme="1"/>
      <name val="Calibri"/>
      <family val="2"/>
      <scheme val="minor"/>
    </font>
    <font>
      <b/>
      <sz val="11"/>
      <color theme="1"/>
      <name val="Times New Roman"/>
      <family val="1"/>
    </font>
    <font>
      <i/>
      <sz val="11"/>
      <color theme="1"/>
      <name val="Times New Roman"/>
      <family val="1"/>
    </font>
    <font>
      <i/>
      <u/>
      <sz val="11"/>
      <color theme="1"/>
      <name val="Calibri"/>
      <family val="2"/>
      <scheme val="minor"/>
    </font>
    <font>
      <sz val="11"/>
      <color theme="1"/>
      <name val="Times New Roman"/>
      <family val="1"/>
    </font>
    <font>
      <sz val="1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23">
    <border>
      <left/>
      <right/>
      <top/>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theme="4"/>
      </bottom>
      <diagonal/>
    </border>
    <border>
      <left style="thin">
        <color indexed="64"/>
      </left>
      <right/>
      <top style="thin">
        <color indexed="64"/>
      </top>
      <bottom style="double">
        <color theme="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thin">
        <color indexed="64"/>
      </left>
      <right/>
      <top/>
      <bottom/>
      <diagonal/>
    </border>
    <border>
      <left/>
      <right/>
      <top/>
      <bottom style="double">
        <color theme="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s>
  <cellStyleXfs count="3">
    <xf numFmtId="0" fontId="0" fillId="0" borderId="0"/>
    <xf numFmtId="0" fontId="1" fillId="0" borderId="0"/>
    <xf numFmtId="0" fontId="3" fillId="0" borderId="1" applyNumberFormat="0" applyFill="0" applyAlignment="0" applyProtection="0"/>
  </cellStyleXfs>
  <cellXfs count="60">
    <xf numFmtId="0" fontId="0" fillId="0" borderId="0" xfId="0"/>
    <xf numFmtId="0" fontId="1" fillId="0" borderId="0" xfId="1"/>
    <xf numFmtId="0" fontId="1" fillId="2" borderId="2" xfId="1" applyFill="1" applyBorder="1" applyAlignment="1">
      <alignment horizontal="center" vertical="center" wrapText="1"/>
    </xf>
    <xf numFmtId="0" fontId="1" fillId="2" borderId="3" xfId="1" applyFill="1" applyBorder="1" applyAlignment="1">
      <alignment horizontal="center" vertical="center" wrapText="1"/>
    </xf>
    <xf numFmtId="0" fontId="1" fillId="0" borderId="3" xfId="1" applyBorder="1" applyAlignment="1">
      <alignment horizontal="center" vertical="center" wrapText="1"/>
    </xf>
    <xf numFmtId="0" fontId="1" fillId="0" borderId="4" xfId="1" applyBorder="1" applyAlignment="1">
      <alignment horizontal="center" vertical="center" wrapText="1"/>
    </xf>
    <xf numFmtId="0" fontId="1" fillId="0" borderId="5" xfId="1" applyBorder="1"/>
    <xf numFmtId="0" fontId="1" fillId="0" borderId="6" xfId="1" applyBorder="1"/>
    <xf numFmtId="0" fontId="1" fillId="0" borderId="7" xfId="1" applyBorder="1"/>
    <xf numFmtId="0" fontId="1" fillId="0" borderId="8" xfId="1" applyBorder="1"/>
    <xf numFmtId="0" fontId="3" fillId="0" borderId="9" xfId="2" applyBorder="1"/>
    <xf numFmtId="0" fontId="3" fillId="0" borderId="10" xfId="2" applyBorder="1"/>
    <xf numFmtId="0" fontId="1" fillId="3" borderId="11" xfId="1" applyFill="1" applyBorder="1"/>
    <xf numFmtId="0" fontId="1" fillId="3" borderId="12" xfId="1" applyFill="1" applyBorder="1"/>
    <xf numFmtId="0" fontId="1" fillId="0" borderId="0" xfId="1" applyAlignment="1">
      <alignment horizontal="center" vertical="center" wrapText="1"/>
    </xf>
    <xf numFmtId="0" fontId="3" fillId="0" borderId="1" xfId="2" applyAlignment="1">
      <alignment horizontal="center" wrapText="1"/>
    </xf>
    <xf numFmtId="0" fontId="4" fillId="0" borderId="1" xfId="2" applyFont="1" applyAlignment="1" applyProtection="1">
      <alignment horizontal="center" vertical="center" wrapText="1"/>
      <protection locked="0"/>
    </xf>
    <xf numFmtId="0" fontId="4" fillId="0" borderId="1" xfId="2" applyFont="1" applyAlignment="1">
      <alignment horizontal="center" vertical="center" wrapText="1"/>
    </xf>
    <xf numFmtId="0" fontId="1" fillId="0" borderId="11" xfId="1" applyBorder="1"/>
    <xf numFmtId="0" fontId="1" fillId="0" borderId="12" xfId="1" applyBorder="1"/>
    <xf numFmtId="0" fontId="1" fillId="2" borderId="2" xfId="1" applyFill="1" applyBorder="1" applyAlignment="1">
      <alignment horizontal="center" vertical="center"/>
    </xf>
    <xf numFmtId="0" fontId="1" fillId="2" borderId="3" xfId="1" applyFill="1" applyBorder="1" applyAlignment="1">
      <alignment horizontal="center" vertical="center"/>
    </xf>
    <xf numFmtId="0" fontId="1" fillId="0" borderId="3" xfId="1" applyBorder="1" applyAlignment="1">
      <alignment horizontal="center" vertical="center"/>
    </xf>
    <xf numFmtId="0" fontId="1" fillId="0" borderId="0" xfId="1" applyAlignment="1">
      <alignment horizontal="center" vertical="center"/>
    </xf>
    <xf numFmtId="0" fontId="1" fillId="0" borderId="13" xfId="1" applyBorder="1"/>
    <xf numFmtId="0" fontId="1" fillId="0" borderId="14" xfId="1" applyBorder="1"/>
    <xf numFmtId="0" fontId="1" fillId="0" borderId="0" xfId="1" applyAlignment="1">
      <alignment horizontal="center"/>
    </xf>
    <xf numFmtId="0" fontId="1" fillId="2" borderId="2" xfId="1" applyFill="1" applyBorder="1"/>
    <xf numFmtId="0" fontId="1" fillId="2" borderId="3" xfId="1" applyFill="1" applyBorder="1"/>
    <xf numFmtId="0" fontId="1" fillId="0" borderId="3" xfId="1" applyBorder="1"/>
    <xf numFmtId="0" fontId="1" fillId="0" borderId="2" xfId="1" applyBorder="1" applyAlignment="1">
      <alignment horizontal="center" vertical="center"/>
    </xf>
    <xf numFmtId="0" fontId="1" fillId="0" borderId="4" xfId="1" applyBorder="1" applyAlignment="1">
      <alignment horizontal="center" vertical="center"/>
    </xf>
    <xf numFmtId="0" fontId="3" fillId="0" borderId="0" xfId="1" applyFont="1" applyAlignment="1">
      <alignment horizontal="center"/>
    </xf>
    <xf numFmtId="0" fontId="3" fillId="0" borderId="15" xfId="2" applyBorder="1" applyAlignment="1">
      <alignment horizontal="center"/>
    </xf>
    <xf numFmtId="0" fontId="4" fillId="0" borderId="15" xfId="2" applyFont="1" applyBorder="1" applyAlignment="1" applyProtection="1">
      <alignment horizontal="center" vertical="center"/>
      <protection locked="0"/>
    </xf>
    <xf numFmtId="0" fontId="4" fillId="0" borderId="15" xfId="2" applyFont="1" applyBorder="1" applyAlignment="1" applyProtection="1">
      <alignment horizontal="center" vertical="center" wrapText="1"/>
      <protection locked="0"/>
    </xf>
    <xf numFmtId="0" fontId="4" fillId="0" borderId="15" xfId="2" applyFont="1" applyBorder="1" applyAlignment="1">
      <alignment horizontal="center" vertical="center"/>
    </xf>
    <xf numFmtId="0" fontId="4" fillId="0" borderId="15" xfId="2" applyFont="1" applyBorder="1" applyAlignment="1">
      <alignment horizontal="center" vertical="center" wrapText="1"/>
    </xf>
    <xf numFmtId="0" fontId="7" fillId="0" borderId="0" xfId="1" applyFont="1" applyAlignment="1">
      <alignment horizontal="center" vertical="center" wrapText="1"/>
    </xf>
    <xf numFmtId="0" fontId="7" fillId="0" borderId="0" xfId="1" applyFont="1" applyAlignment="1">
      <alignment horizontal="center" vertical="center"/>
    </xf>
    <xf numFmtId="0" fontId="3" fillId="0" borderId="1" xfId="2" applyAlignment="1">
      <alignment horizontal="center"/>
    </xf>
    <xf numFmtId="0" fontId="4" fillId="0" borderId="1" xfId="2" applyFont="1" applyAlignment="1" applyProtection="1">
      <alignment horizontal="center" vertical="center"/>
      <protection locked="0"/>
    </xf>
    <xf numFmtId="0" fontId="4" fillId="0" borderId="1" xfId="2" applyFont="1" applyAlignment="1">
      <alignment horizontal="center" vertical="center"/>
    </xf>
    <xf numFmtId="0" fontId="1" fillId="0" borderId="2" xfId="1" applyBorder="1" applyAlignment="1">
      <alignment horizontal="center"/>
    </xf>
    <xf numFmtId="0" fontId="1" fillId="0" borderId="3" xfId="1" applyBorder="1" applyAlignment="1">
      <alignment horizontal="center"/>
    </xf>
    <xf numFmtId="0" fontId="1" fillId="0" borderId="4" xfId="1" applyBorder="1" applyAlignment="1">
      <alignment horizontal="center"/>
    </xf>
    <xf numFmtId="0" fontId="1" fillId="0" borderId="16" xfId="1" applyBorder="1"/>
    <xf numFmtId="0" fontId="1" fillId="0" borderId="17" xfId="1" applyBorder="1"/>
    <xf numFmtId="0" fontId="1" fillId="0" borderId="18" xfId="1" applyBorder="1" applyAlignment="1">
      <alignment horizontal="right"/>
    </xf>
    <xf numFmtId="0" fontId="1" fillId="0" borderId="19" xfId="1" applyBorder="1"/>
    <xf numFmtId="0" fontId="1" fillId="0" borderId="20" xfId="1" applyBorder="1" applyAlignment="1">
      <alignment horizontal="right"/>
    </xf>
    <xf numFmtId="0" fontId="1" fillId="0" borderId="0" xfId="1" applyAlignment="1">
      <alignment horizontal="right"/>
    </xf>
    <xf numFmtId="0" fontId="1" fillId="0" borderId="3" xfId="1" applyBorder="1" applyAlignment="1">
      <alignment horizontal="center" wrapText="1"/>
    </xf>
    <xf numFmtId="0" fontId="2" fillId="0" borderId="3" xfId="1" applyFont="1" applyBorder="1" applyAlignment="1">
      <alignment horizontal="center"/>
    </xf>
    <xf numFmtId="0" fontId="1" fillId="0" borderId="21" xfId="1" applyBorder="1"/>
    <xf numFmtId="0" fontId="1" fillId="0" borderId="22" xfId="1" applyBorder="1"/>
    <xf numFmtId="0" fontId="3" fillId="0" borderId="0" xfId="2" applyFill="1" applyBorder="1" applyAlignment="1">
      <alignment horizontal="center" wrapText="1"/>
    </xf>
    <xf numFmtId="0" fontId="8" fillId="3" borderId="0" xfId="1" applyFont="1" applyFill="1"/>
    <xf numFmtId="0" fontId="1" fillId="2" borderId="0" xfId="1" applyFill="1"/>
    <xf numFmtId="0" fontId="1" fillId="0" borderId="2" xfId="1" applyBorder="1" applyAlignment="1">
      <alignment horizontal="center" vertical="center" wrapText="1"/>
    </xf>
  </cellXfs>
  <cellStyles count="3">
    <cellStyle name="Normal" xfId="0" builtinId="0"/>
    <cellStyle name="Normal 2" xfId="1" xr:uid="{9FDB10A7-B4EB-3F4F-9BAF-5B109AA98AC7}"/>
    <cellStyle name="Total 2" xfId="2" xr:uid="{97542860-437F-EA41-B7EC-3AA01639964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1'!$B$18</c:f>
              <c:strCache>
                <c:ptCount val="1"/>
                <c:pt idx="0">
                  <c:v>A-A'</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1'!$A$37:$A$79</c:f>
              <c:numCache>
                <c:formatCode>General</c:formatCode>
                <c:ptCount val="43"/>
                <c:pt idx="0">
                  <c:v>3294.2697806900001</c:v>
                </c:pt>
                <c:pt idx="1">
                  <c:v>3477.2486676100002</c:v>
                </c:pt>
                <c:pt idx="2">
                  <c:v>3660.2237680600001</c:v>
                </c:pt>
                <c:pt idx="3">
                  <c:v>3843.1950840899999</c:v>
                </c:pt>
                <c:pt idx="4">
                  <c:v>4026.1626177399999</c:v>
                </c:pt>
                <c:pt idx="5">
                  <c:v>4209.1263710499998</c:v>
                </c:pt>
                <c:pt idx="6">
                  <c:v>4392.0863460600003</c:v>
                </c:pt>
                <c:pt idx="7">
                  <c:v>4575.0425448200003</c:v>
                </c:pt>
                <c:pt idx="8">
                  <c:v>4757.9949693600001</c:v>
                </c:pt>
                <c:pt idx="9">
                  <c:v>4940.9436217299999</c:v>
                </c:pt>
                <c:pt idx="10">
                  <c:v>5123.8885039699999</c:v>
                </c:pt>
                <c:pt idx="11">
                  <c:v>5306.8296181200003</c:v>
                </c:pt>
                <c:pt idx="12">
                  <c:v>5489.7669662199996</c:v>
                </c:pt>
                <c:pt idx="13">
                  <c:v>5672.7005503099999</c:v>
                </c:pt>
                <c:pt idx="14">
                  <c:v>5855.6303724199997</c:v>
                </c:pt>
                <c:pt idx="15">
                  <c:v>6038.5564346000001</c:v>
                </c:pt>
                <c:pt idx="16">
                  <c:v>6221.4787388900004</c:v>
                </c:pt>
                <c:pt idx="17">
                  <c:v>6404.39728732</c:v>
                </c:pt>
                <c:pt idx="18">
                  <c:v>6587.3120819300002</c:v>
                </c:pt>
                <c:pt idx="19">
                  <c:v>6770.2231247700001</c:v>
                </c:pt>
                <c:pt idx="20">
                  <c:v>6953.1304178600003</c:v>
                </c:pt>
                <c:pt idx="21">
                  <c:v>7136.0339632499999</c:v>
                </c:pt>
                <c:pt idx="22">
                  <c:v>7318.9337629800002</c:v>
                </c:pt>
                <c:pt idx="23">
                  <c:v>7501.8298190699998</c:v>
                </c:pt>
                <c:pt idx="24">
                  <c:v>7684.7221335699996</c:v>
                </c:pt>
                <c:pt idx="25">
                  <c:v>7867.6107085100002</c:v>
                </c:pt>
                <c:pt idx="26">
                  <c:v>8050.4955459299999</c:v>
                </c:pt>
                <c:pt idx="27">
                  <c:v>8233.3766478699999</c:v>
                </c:pt>
                <c:pt idx="28">
                  <c:v>8416.2540163499998</c:v>
                </c:pt>
                <c:pt idx="29">
                  <c:v>8599.1276534200006</c:v>
                </c:pt>
                <c:pt idx="30">
                  <c:v>8781.9975611099999</c:v>
                </c:pt>
                <c:pt idx="31">
                  <c:v>8964.8637414599998</c:v>
                </c:pt>
                <c:pt idx="32">
                  <c:v>9147.7261964900008</c:v>
                </c:pt>
                <c:pt idx="33">
                  <c:v>9330.5849282500003</c:v>
                </c:pt>
                <c:pt idx="34">
                  <c:v>9513.4399387600006</c:v>
                </c:pt>
                <c:pt idx="35">
                  <c:v>9696.2912300600001</c:v>
                </c:pt>
                <c:pt idx="36">
                  <c:v>9879.1388041800001</c:v>
                </c:pt>
                <c:pt idx="37">
                  <c:v>10061.9826632</c:v>
                </c:pt>
                <c:pt idx="38">
                  <c:v>10244.822808999999</c:v>
                </c:pt>
                <c:pt idx="39">
                  <c:v>10427.659243800001</c:v>
                </c:pt>
                <c:pt idx="40">
                  <c:v>10610.491969500001</c:v>
                </c:pt>
                <c:pt idx="41">
                  <c:v>10793.3209883</c:v>
                </c:pt>
                <c:pt idx="42">
                  <c:v>10976.146301999999</c:v>
                </c:pt>
              </c:numCache>
            </c:numRef>
          </c:xVal>
          <c:yVal>
            <c:numRef>
              <c:f>'Dome 1'!$B$37:$B$79</c:f>
              <c:numCache>
                <c:formatCode>General</c:formatCode>
                <c:ptCount val="43"/>
                <c:pt idx="0">
                  <c:v>-67.951499999999996</c:v>
                </c:pt>
                <c:pt idx="1">
                  <c:v>-56.390900000000002</c:v>
                </c:pt>
                <c:pt idx="2">
                  <c:v>-37.630000000000003</c:v>
                </c:pt>
                <c:pt idx="3">
                  <c:v>-16.083600000000001</c:v>
                </c:pt>
                <c:pt idx="4">
                  <c:v>7.2854999999999999</c:v>
                </c:pt>
                <c:pt idx="5">
                  <c:v>28.729500000000002</c:v>
                </c:pt>
                <c:pt idx="6">
                  <c:v>47.656399999999998</c:v>
                </c:pt>
                <c:pt idx="7">
                  <c:v>65.192400000000006</c:v>
                </c:pt>
                <c:pt idx="8">
                  <c:v>83.641000000000005</c:v>
                </c:pt>
                <c:pt idx="9">
                  <c:v>100.8044</c:v>
                </c:pt>
                <c:pt idx="10">
                  <c:v>112.4873</c:v>
                </c:pt>
                <c:pt idx="11">
                  <c:v>120.0971</c:v>
                </c:pt>
                <c:pt idx="12">
                  <c:v>129.76599999999999</c:v>
                </c:pt>
                <c:pt idx="13">
                  <c:v>141.1069</c:v>
                </c:pt>
                <c:pt idx="14">
                  <c:v>153.1217</c:v>
                </c:pt>
                <c:pt idx="15">
                  <c:v>162.8809</c:v>
                </c:pt>
                <c:pt idx="16">
                  <c:v>169.26439999999999</c:v>
                </c:pt>
                <c:pt idx="17">
                  <c:v>174.64070000000001</c:v>
                </c:pt>
                <c:pt idx="18">
                  <c:v>180.53030000000001</c:v>
                </c:pt>
                <c:pt idx="19">
                  <c:v>187.31880000000001</c:v>
                </c:pt>
                <c:pt idx="20">
                  <c:v>193.51249999999999</c:v>
                </c:pt>
                <c:pt idx="21">
                  <c:v>194.16290000000001</c:v>
                </c:pt>
                <c:pt idx="22">
                  <c:v>192.00739999999999</c:v>
                </c:pt>
                <c:pt idx="23">
                  <c:v>188.6396</c:v>
                </c:pt>
                <c:pt idx="24">
                  <c:v>182.83699999999999</c:v>
                </c:pt>
                <c:pt idx="25">
                  <c:v>174.34540000000001</c:v>
                </c:pt>
                <c:pt idx="26">
                  <c:v>165.4905</c:v>
                </c:pt>
                <c:pt idx="27">
                  <c:v>155.4879</c:v>
                </c:pt>
                <c:pt idx="28">
                  <c:v>146.43639999999999</c:v>
                </c:pt>
                <c:pt idx="29">
                  <c:v>135.9435</c:v>
                </c:pt>
                <c:pt idx="30">
                  <c:v>124.22280000000001</c:v>
                </c:pt>
                <c:pt idx="31">
                  <c:v>112.4873</c:v>
                </c:pt>
                <c:pt idx="32">
                  <c:v>101.73560000000001</c:v>
                </c:pt>
                <c:pt idx="33">
                  <c:v>94.883399999999995</c:v>
                </c:pt>
                <c:pt idx="34">
                  <c:v>88.433899999999994</c:v>
                </c:pt>
                <c:pt idx="35">
                  <c:v>78.558700000000002</c:v>
                </c:pt>
                <c:pt idx="36">
                  <c:v>58.444699999999997</c:v>
                </c:pt>
                <c:pt idx="37">
                  <c:v>36.403100000000002</c:v>
                </c:pt>
                <c:pt idx="38">
                  <c:v>14.382300000000001</c:v>
                </c:pt>
                <c:pt idx="39">
                  <c:v>-6.27860000001</c:v>
                </c:pt>
                <c:pt idx="40">
                  <c:v>-26.7226</c:v>
                </c:pt>
                <c:pt idx="41">
                  <c:v>-43.142400000000002</c:v>
                </c:pt>
                <c:pt idx="42">
                  <c:v>-52.924599999999998</c:v>
                </c:pt>
              </c:numCache>
            </c:numRef>
          </c:yVal>
          <c:smooth val="0"/>
          <c:extLst>
            <c:ext xmlns:c16="http://schemas.microsoft.com/office/drawing/2014/chart" uri="{C3380CC4-5D6E-409C-BE32-E72D297353CC}">
              <c16:uniqueId val="{00000000-CA57-7847-84FE-64BE918A0B23}"/>
            </c:ext>
          </c:extLst>
        </c:ser>
        <c:ser>
          <c:idx val="1"/>
          <c:order val="1"/>
          <c:tx>
            <c:v>Best 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2959995625546808"/>
                  <c:y val="0.1492855059784193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1'!$A$37,'Dome 1'!$A$79)</c:f>
              <c:numCache>
                <c:formatCode>General</c:formatCode>
                <c:ptCount val="2"/>
                <c:pt idx="0">
                  <c:v>3294.2697806900001</c:v>
                </c:pt>
                <c:pt idx="1">
                  <c:v>10976.146301999999</c:v>
                </c:pt>
              </c:numCache>
            </c:numRef>
          </c:xVal>
          <c:yVal>
            <c:numRef>
              <c:f>('Dome 1'!$B$37,'Dome 1'!$B$79)</c:f>
              <c:numCache>
                <c:formatCode>General</c:formatCode>
                <c:ptCount val="2"/>
                <c:pt idx="0">
                  <c:v>-67.951499999999996</c:v>
                </c:pt>
                <c:pt idx="1">
                  <c:v>-52.924599999999998</c:v>
                </c:pt>
              </c:numCache>
            </c:numRef>
          </c:yVal>
          <c:smooth val="0"/>
          <c:extLst>
            <c:ext xmlns:c16="http://schemas.microsoft.com/office/drawing/2014/chart" uri="{C3380CC4-5D6E-409C-BE32-E72D297353CC}">
              <c16:uniqueId val="{00000002-CA57-7847-84FE-64BE918A0B23}"/>
            </c:ext>
          </c:extLst>
        </c:ser>
        <c:dLbls>
          <c:showLegendKey val="0"/>
          <c:showVal val="0"/>
          <c:showCatName val="0"/>
          <c:showSerName val="0"/>
          <c:showPercent val="0"/>
          <c:showBubbleSize val="0"/>
        </c:dLbls>
        <c:axId val="705409592"/>
        <c:axId val="705410248"/>
      </c:scatterChart>
      <c:valAx>
        <c:axId val="7054095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10248"/>
        <c:crosses val="autoZero"/>
        <c:crossBetween val="midCat"/>
      </c:valAx>
      <c:valAx>
        <c:axId val="705410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095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'Dome 3'!$E$22</c:f>
              <c:strCache>
                <c:ptCount val="1"/>
                <c:pt idx="0">
                  <c:v>B-B'</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3'!$D$29:$D$52</c:f>
              <c:numCache>
                <c:formatCode>General</c:formatCode>
                <c:ptCount val="24"/>
                <c:pt idx="0">
                  <c:v>1062.5012686099999</c:v>
                </c:pt>
                <c:pt idx="1">
                  <c:v>1239.58088585</c:v>
                </c:pt>
                <c:pt idx="2">
                  <c:v>1416.65938512</c:v>
                </c:pt>
                <c:pt idx="3">
                  <c:v>1593.7367679700001</c:v>
                </c:pt>
                <c:pt idx="4">
                  <c:v>1770.8130359700001</c:v>
                </c:pt>
                <c:pt idx="5">
                  <c:v>1947.8881906900001</c:v>
                </c:pt>
                <c:pt idx="6">
                  <c:v>2124.9622336900002</c:v>
                </c:pt>
                <c:pt idx="7">
                  <c:v>2302.0351665399999</c:v>
                </c:pt>
                <c:pt idx="8">
                  <c:v>2479.1069907900001</c:v>
                </c:pt>
                <c:pt idx="9">
                  <c:v>2656.1777080100001</c:v>
                </c:pt>
                <c:pt idx="10">
                  <c:v>2833.2473197600002</c:v>
                </c:pt>
                <c:pt idx="11">
                  <c:v>3010.3158276200002</c:v>
                </c:pt>
                <c:pt idx="12">
                  <c:v>3187.38323313</c:v>
                </c:pt>
                <c:pt idx="13">
                  <c:v>3364.44953786</c:v>
                </c:pt>
                <c:pt idx="14">
                  <c:v>3541.5147433799998</c:v>
                </c:pt>
                <c:pt idx="15">
                  <c:v>3718.5788512499998</c:v>
                </c:pt>
                <c:pt idx="16">
                  <c:v>3895.64186303</c:v>
                </c:pt>
                <c:pt idx="17">
                  <c:v>4072.7037802899999</c:v>
                </c:pt>
                <c:pt idx="18">
                  <c:v>4249.7646045700003</c:v>
                </c:pt>
                <c:pt idx="19">
                  <c:v>4426.8243374599997</c:v>
                </c:pt>
                <c:pt idx="20">
                  <c:v>4603.8829804999996</c:v>
                </c:pt>
                <c:pt idx="21">
                  <c:v>4780.9405352599997</c:v>
                </c:pt>
                <c:pt idx="22">
                  <c:v>4957.9970033</c:v>
                </c:pt>
                <c:pt idx="23">
                  <c:v>5135.0523861900001</c:v>
                </c:pt>
              </c:numCache>
            </c:numRef>
          </c:xVal>
          <c:yVal>
            <c:numRef>
              <c:f>'Dome 3'!$E$29:$E$52</c:f>
              <c:numCache>
                <c:formatCode>General</c:formatCode>
                <c:ptCount val="24"/>
                <c:pt idx="0">
                  <c:v>-28.4071</c:v>
                </c:pt>
                <c:pt idx="1">
                  <c:v>-21.1265</c:v>
                </c:pt>
                <c:pt idx="2">
                  <c:v>-9.7733000000000008</c:v>
                </c:pt>
                <c:pt idx="3">
                  <c:v>5.6067</c:v>
                </c:pt>
                <c:pt idx="4">
                  <c:v>26.860399999999998</c:v>
                </c:pt>
                <c:pt idx="5">
                  <c:v>51.4512</c:v>
                </c:pt>
                <c:pt idx="6">
                  <c:v>72.355500000000006</c:v>
                </c:pt>
                <c:pt idx="7">
                  <c:v>87.3005</c:v>
                </c:pt>
                <c:pt idx="8">
                  <c:v>99.989599999999996</c:v>
                </c:pt>
                <c:pt idx="9">
                  <c:v>114.3246</c:v>
                </c:pt>
                <c:pt idx="10">
                  <c:v>125.22150000000001</c:v>
                </c:pt>
                <c:pt idx="11">
                  <c:v>136.85740000000001</c:v>
                </c:pt>
                <c:pt idx="12">
                  <c:v>146.233</c:v>
                </c:pt>
                <c:pt idx="13">
                  <c:v>151.10910000000001</c:v>
                </c:pt>
                <c:pt idx="14">
                  <c:v>159.14789999999999</c:v>
                </c:pt>
                <c:pt idx="15">
                  <c:v>171.84229999999999</c:v>
                </c:pt>
                <c:pt idx="16">
                  <c:v>178.00040000000001</c:v>
                </c:pt>
                <c:pt idx="17">
                  <c:v>169.5719</c:v>
                </c:pt>
                <c:pt idx="18">
                  <c:v>152.65559999999999</c:v>
                </c:pt>
                <c:pt idx="19">
                  <c:v>135.8665</c:v>
                </c:pt>
                <c:pt idx="20">
                  <c:v>122.5197</c:v>
                </c:pt>
                <c:pt idx="21">
                  <c:v>115.0176</c:v>
                </c:pt>
                <c:pt idx="22">
                  <c:v>111.6807</c:v>
                </c:pt>
                <c:pt idx="23">
                  <c:v>111.7364</c:v>
                </c:pt>
              </c:numCache>
            </c:numRef>
          </c:yVal>
          <c:smooth val="0"/>
          <c:extLst>
            <c:ext xmlns:c16="http://schemas.microsoft.com/office/drawing/2014/chart" uri="{C3380CC4-5D6E-409C-BE32-E72D297353CC}">
              <c16:uniqueId val="{00000000-7560-FB45-8689-5873DFC1F70C}"/>
            </c:ext>
          </c:extLst>
        </c:ser>
        <c:ser>
          <c:idx val="1"/>
          <c:order val="1"/>
          <c:tx>
            <c:v>Best 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trendline>
            <c:spPr>
              <a:ln w="19050" cap="rnd">
                <a:solidFill>
                  <a:schemeClr val="accent2"/>
                </a:solidFill>
                <a:prstDash val="sysDot"/>
              </a:ln>
              <a:effectLst/>
            </c:spPr>
            <c:trendlineType val="linear"/>
            <c:dispRSqr val="0"/>
            <c:dispEq val="1"/>
            <c:trendlineLbl>
              <c:layout>
                <c:manualLayout>
                  <c:x val="0.13854680664916885"/>
                  <c:y val="-0.2089435695538057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3'!$D$29,'Dome 3'!$D$52)</c:f>
              <c:numCache>
                <c:formatCode>General</c:formatCode>
                <c:ptCount val="2"/>
                <c:pt idx="0">
                  <c:v>1062.5012686099999</c:v>
                </c:pt>
                <c:pt idx="1">
                  <c:v>5135.0523861900001</c:v>
                </c:pt>
              </c:numCache>
            </c:numRef>
          </c:xVal>
          <c:yVal>
            <c:numRef>
              <c:f>('Dome 3'!$E$29,'Dome 3'!$E$52)</c:f>
              <c:numCache>
                <c:formatCode>General</c:formatCode>
                <c:ptCount val="2"/>
                <c:pt idx="0">
                  <c:v>-28.4071</c:v>
                </c:pt>
                <c:pt idx="1">
                  <c:v>111.7364</c:v>
                </c:pt>
              </c:numCache>
            </c:numRef>
          </c:yVal>
          <c:smooth val="0"/>
          <c:extLst>
            <c:ext xmlns:c16="http://schemas.microsoft.com/office/drawing/2014/chart" uri="{C3380CC4-5D6E-409C-BE32-E72D297353CC}">
              <c16:uniqueId val="{00000003-7560-FB45-8689-5873DFC1F70C}"/>
            </c:ext>
          </c:extLst>
        </c:ser>
        <c:dLbls>
          <c:showLegendKey val="0"/>
          <c:showVal val="0"/>
          <c:showCatName val="0"/>
          <c:showSerName val="0"/>
          <c:showPercent val="0"/>
          <c:showBubbleSize val="0"/>
        </c:dLbls>
        <c:axId val="641368312"/>
        <c:axId val="641366016"/>
      </c:scatterChart>
      <c:valAx>
        <c:axId val="641368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366016"/>
        <c:crosses val="autoZero"/>
        <c:crossBetween val="midCat"/>
      </c:valAx>
      <c:valAx>
        <c:axId val="641366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3683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a:t>
            </a:r>
            <a:r>
              <a:rPr lang="en-US" baseline="0"/>
              <a:t> </a:t>
            </a:r>
            <a:r>
              <a:rPr lang="en-US"/>
              <a:t>A-A'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A-A'</c:v>
          </c:tx>
          <c:spPr>
            <a:ln w="25400" cap="rnd">
              <a:noFill/>
              <a:round/>
            </a:ln>
            <a:effectLst/>
          </c:spPr>
          <c:marker>
            <c:symbol val="circle"/>
            <c:size val="5"/>
            <c:spPr>
              <a:solidFill>
                <a:schemeClr val="accent1"/>
              </a:solidFill>
              <a:ln w="9525">
                <a:solidFill>
                  <a:schemeClr val="accent1"/>
                </a:solidFill>
              </a:ln>
              <a:effectLst/>
            </c:spPr>
          </c:marker>
          <c:xVal>
            <c:numRef>
              <c:f>'Dome 3'!$A$25:$A$64</c:f>
              <c:numCache>
                <c:formatCode>General</c:formatCode>
                <c:ptCount val="40"/>
                <c:pt idx="0">
                  <c:v>359.50096336199999</c:v>
                </c:pt>
                <c:pt idx="1">
                  <c:v>539.25426824800002</c:v>
                </c:pt>
                <c:pt idx="2">
                  <c:v>719.00945719799995</c:v>
                </c:pt>
                <c:pt idx="3">
                  <c:v>898.76653165799996</c:v>
                </c:pt>
                <c:pt idx="4">
                  <c:v>1078.5254930799999</c:v>
                </c:pt>
                <c:pt idx="5">
                  <c:v>1258.2863428999999</c:v>
                </c:pt>
                <c:pt idx="6">
                  <c:v>1438.0490825700001</c:v>
                </c:pt>
                <c:pt idx="7">
                  <c:v>1617.81371354</c:v>
                </c:pt>
                <c:pt idx="8">
                  <c:v>1797.58023725</c:v>
                </c:pt>
                <c:pt idx="9">
                  <c:v>1977.3486551599999</c:v>
                </c:pt>
                <c:pt idx="10">
                  <c:v>2157.1189687000001</c:v>
                </c:pt>
                <c:pt idx="11">
                  <c:v>2336.8911793299999</c:v>
                </c:pt>
                <c:pt idx="12">
                  <c:v>2516.6652884800001</c:v>
                </c:pt>
                <c:pt idx="13">
                  <c:v>2696.4412976200001</c:v>
                </c:pt>
                <c:pt idx="14">
                  <c:v>2876.2192081799999</c:v>
                </c:pt>
                <c:pt idx="15">
                  <c:v>3055.9990216199999</c:v>
                </c:pt>
                <c:pt idx="16">
                  <c:v>3235.78073937</c:v>
                </c:pt>
                <c:pt idx="17">
                  <c:v>3415.5643629000001</c:v>
                </c:pt>
                <c:pt idx="18">
                  <c:v>3595.3498936400001</c:v>
                </c:pt>
                <c:pt idx="19">
                  <c:v>3775.1373330500001</c:v>
                </c:pt>
                <c:pt idx="20">
                  <c:v>3954.9266825599998</c:v>
                </c:pt>
                <c:pt idx="21">
                  <c:v>4134.7179436400002</c:v>
                </c:pt>
                <c:pt idx="22">
                  <c:v>4314.5111177199997</c:v>
                </c:pt>
                <c:pt idx="23">
                  <c:v>4494.3062062600002</c:v>
                </c:pt>
                <c:pt idx="24">
                  <c:v>4674.1032107000001</c:v>
                </c:pt>
                <c:pt idx="25">
                  <c:v>4853.9021324900004</c:v>
                </c:pt>
                <c:pt idx="26">
                  <c:v>5033.7029730800004</c:v>
                </c:pt>
                <c:pt idx="27">
                  <c:v>5213.5057339200002</c:v>
                </c:pt>
                <c:pt idx="28">
                  <c:v>5393.3104164599999</c:v>
                </c:pt>
                <c:pt idx="29">
                  <c:v>5573.1170221399998</c:v>
                </c:pt>
                <c:pt idx="30">
                  <c:v>5752.9255524199998</c:v>
                </c:pt>
                <c:pt idx="31">
                  <c:v>5932.7360087400002</c:v>
                </c:pt>
                <c:pt idx="32">
                  <c:v>6112.5483925500002</c:v>
                </c:pt>
                <c:pt idx="33">
                  <c:v>6292.3627053</c:v>
                </c:pt>
                <c:pt idx="34">
                  <c:v>6472.1789484399997</c:v>
                </c:pt>
                <c:pt idx="35">
                  <c:v>6651.9971234100003</c:v>
                </c:pt>
                <c:pt idx="36">
                  <c:v>6831.8172316800001</c:v>
                </c:pt>
                <c:pt idx="37">
                  <c:v>7011.6392746800002</c:v>
                </c:pt>
                <c:pt idx="38">
                  <c:v>7191.4632538599999</c:v>
                </c:pt>
                <c:pt idx="39">
                  <c:v>7371.2891706800001</c:v>
                </c:pt>
              </c:numCache>
            </c:numRef>
          </c:xVal>
          <c:yVal>
            <c:numRef>
              <c:f>'Dome 3'!$M$23:$M$62</c:f>
              <c:numCache>
                <c:formatCode>General</c:formatCode>
                <c:ptCount val="40"/>
                <c:pt idx="0">
                  <c:v>1.1984008190793816E-2</c:v>
                </c:pt>
                <c:pt idx="1">
                  <c:v>15.2158791470832</c:v>
                </c:pt>
                <c:pt idx="2">
                  <c:v>32.999043010513198</c:v>
                </c:pt>
                <c:pt idx="3">
                  <c:v>44.525375574477209</c:v>
                </c:pt>
                <c:pt idx="4">
                  <c:v>53.702576814872003</c:v>
                </c:pt>
                <c:pt idx="5">
                  <c:v>65.571946707869998</c:v>
                </c:pt>
                <c:pt idx="6">
                  <c:v>80.142685229337985</c:v>
                </c:pt>
                <c:pt idx="7">
                  <c:v>97.284392355236008</c:v>
                </c:pt>
                <c:pt idx="8">
                  <c:v>115.03616806164999</c:v>
                </c:pt>
                <c:pt idx="9">
                  <c:v>130.79611232434399</c:v>
                </c:pt>
                <c:pt idx="10">
                  <c:v>140.31932511957999</c:v>
                </c:pt>
                <c:pt idx="11">
                  <c:v>145.316306423122</c:v>
                </c:pt>
                <c:pt idx="12">
                  <c:v>143.045756211232</c:v>
                </c:pt>
                <c:pt idx="13">
                  <c:v>140.49807445950799</c:v>
                </c:pt>
                <c:pt idx="14">
                  <c:v>142.856261144212</c:v>
                </c:pt>
                <c:pt idx="15">
                  <c:v>151.48681624110799</c:v>
                </c:pt>
                <c:pt idx="16">
                  <c:v>160.741639726458</c:v>
                </c:pt>
                <c:pt idx="17">
                  <c:v>160.96483157585999</c:v>
                </c:pt>
                <c:pt idx="18">
                  <c:v>156.711491765576</c:v>
                </c:pt>
                <c:pt idx="19">
                  <c:v>154.52412027137001</c:v>
                </c:pt>
                <c:pt idx="20">
                  <c:v>150.767217069504</c:v>
                </c:pt>
                <c:pt idx="21">
                  <c:v>140.587282135576</c:v>
                </c:pt>
                <c:pt idx="22">
                  <c:v>130.93831544584799</c:v>
                </c:pt>
                <c:pt idx="23">
                  <c:v>120.83141697608399</c:v>
                </c:pt>
                <c:pt idx="24">
                  <c:v>115.51328670237999</c:v>
                </c:pt>
                <c:pt idx="25">
                  <c:v>109.477524600666</c:v>
                </c:pt>
                <c:pt idx="26">
                  <c:v>99.232830646871989</c:v>
                </c:pt>
                <c:pt idx="27">
                  <c:v>90.158104816927988</c:v>
                </c:pt>
                <c:pt idx="28">
                  <c:v>84.894847086764003</c:v>
                </c:pt>
                <c:pt idx="29">
                  <c:v>80.220257432476004</c:v>
                </c:pt>
                <c:pt idx="30">
                  <c:v>79.411235829828001</c:v>
                </c:pt>
                <c:pt idx="31">
                  <c:v>72.233582254915987</c:v>
                </c:pt>
                <c:pt idx="32">
                  <c:v>57.190796683669987</c:v>
                </c:pt>
                <c:pt idx="33">
                  <c:v>38.222179092019999</c:v>
                </c:pt>
                <c:pt idx="34">
                  <c:v>25.396529455896001</c:v>
                </c:pt>
                <c:pt idx="35">
                  <c:v>18.950947751393997</c:v>
                </c:pt>
                <c:pt idx="36">
                  <c:v>13.396533954111987</c:v>
                </c:pt>
                <c:pt idx="37">
                  <c:v>6.8390880403119994</c:v>
                </c:pt>
                <c:pt idx="38">
                  <c:v>1.8100099859239975</c:v>
                </c:pt>
                <c:pt idx="39">
                  <c:v>0.24579976671199688</c:v>
                </c:pt>
              </c:numCache>
            </c:numRef>
          </c:yVal>
          <c:smooth val="0"/>
          <c:extLst>
            <c:ext xmlns:c16="http://schemas.microsoft.com/office/drawing/2014/chart" uri="{C3380CC4-5D6E-409C-BE32-E72D297353CC}">
              <c16:uniqueId val="{00000000-864B-884F-A723-43CF18F065F6}"/>
            </c:ext>
          </c:extLst>
        </c:ser>
        <c:dLbls>
          <c:showLegendKey val="0"/>
          <c:showVal val="0"/>
          <c:showCatName val="0"/>
          <c:showSerName val="0"/>
          <c:showPercent val="0"/>
          <c:showBubbleSize val="0"/>
        </c:dLbls>
        <c:axId val="641377168"/>
        <c:axId val="641377824"/>
      </c:scatterChart>
      <c:valAx>
        <c:axId val="6413771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377824"/>
        <c:crosses val="autoZero"/>
        <c:crossBetween val="midCat"/>
      </c:valAx>
      <c:valAx>
        <c:axId val="641377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a:t>
                </a:r>
                <a:r>
                  <a:rPr lang="en-US" baseline="0"/>
                  <a: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3771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a:t>
            </a:r>
            <a:r>
              <a:rPr lang="en-US" baseline="0"/>
              <a:t> </a:t>
            </a:r>
            <a:r>
              <a:rPr lang="en-US"/>
              <a:t>B-B'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B-B'</c:v>
          </c:tx>
          <c:spPr>
            <a:ln w="25400" cap="rnd">
              <a:noFill/>
              <a:round/>
            </a:ln>
            <a:effectLst/>
          </c:spPr>
          <c:marker>
            <c:symbol val="circle"/>
            <c:size val="5"/>
            <c:spPr>
              <a:solidFill>
                <a:schemeClr val="accent1"/>
              </a:solidFill>
              <a:ln w="9525">
                <a:solidFill>
                  <a:schemeClr val="accent1"/>
                </a:solidFill>
              </a:ln>
              <a:effectLst/>
            </c:spPr>
          </c:marker>
          <c:xVal>
            <c:numRef>
              <c:f>'Dome 3'!$D$29:$D$52</c:f>
              <c:numCache>
                <c:formatCode>General</c:formatCode>
                <c:ptCount val="24"/>
                <c:pt idx="0">
                  <c:v>1062.5012686099999</c:v>
                </c:pt>
                <c:pt idx="1">
                  <c:v>1239.58088585</c:v>
                </c:pt>
                <c:pt idx="2">
                  <c:v>1416.65938512</c:v>
                </c:pt>
                <c:pt idx="3">
                  <c:v>1593.7367679700001</c:v>
                </c:pt>
                <c:pt idx="4">
                  <c:v>1770.8130359700001</c:v>
                </c:pt>
                <c:pt idx="5">
                  <c:v>1947.8881906900001</c:v>
                </c:pt>
                <c:pt idx="6">
                  <c:v>2124.9622336900002</c:v>
                </c:pt>
                <c:pt idx="7">
                  <c:v>2302.0351665399999</c:v>
                </c:pt>
                <c:pt idx="8">
                  <c:v>2479.1069907900001</c:v>
                </c:pt>
                <c:pt idx="9">
                  <c:v>2656.1777080100001</c:v>
                </c:pt>
                <c:pt idx="10">
                  <c:v>2833.2473197600002</c:v>
                </c:pt>
                <c:pt idx="11">
                  <c:v>3010.3158276200002</c:v>
                </c:pt>
                <c:pt idx="12">
                  <c:v>3187.38323313</c:v>
                </c:pt>
                <c:pt idx="13">
                  <c:v>3364.44953786</c:v>
                </c:pt>
                <c:pt idx="14">
                  <c:v>3541.5147433799998</c:v>
                </c:pt>
                <c:pt idx="15">
                  <c:v>3718.5788512499998</c:v>
                </c:pt>
                <c:pt idx="16">
                  <c:v>3895.64186303</c:v>
                </c:pt>
                <c:pt idx="17">
                  <c:v>4072.7037802899999</c:v>
                </c:pt>
                <c:pt idx="18">
                  <c:v>4249.7646045700003</c:v>
                </c:pt>
                <c:pt idx="19">
                  <c:v>4426.8243374599997</c:v>
                </c:pt>
                <c:pt idx="20">
                  <c:v>4603.8829804999996</c:v>
                </c:pt>
                <c:pt idx="21">
                  <c:v>4780.9405352599997</c:v>
                </c:pt>
                <c:pt idx="22">
                  <c:v>4957.9970033</c:v>
                </c:pt>
                <c:pt idx="23">
                  <c:v>5135.0523861900001</c:v>
                </c:pt>
              </c:numCache>
            </c:numRef>
          </c:xVal>
          <c:yVal>
            <c:numRef>
              <c:f>'Dome 3'!$Q$23:$Q$46</c:f>
              <c:numCache>
                <c:formatCode>General</c:formatCode>
                <c:ptCount val="24"/>
                <c:pt idx="0">
                  <c:v>1.2856359816005636E-2</c:v>
                </c:pt>
                <c:pt idx="1">
                  <c:v>1.2019175267599991</c:v>
                </c:pt>
                <c:pt idx="2">
                  <c:v>6.4636171518719987</c:v>
                </c:pt>
                <c:pt idx="3">
                  <c:v>15.752155181831998</c:v>
                </c:pt>
                <c:pt idx="4">
                  <c:v>30.914431562631997</c:v>
                </c:pt>
                <c:pt idx="5">
                  <c:v>49.413846240263993</c:v>
                </c:pt>
                <c:pt idx="6">
                  <c:v>64.226799161063994</c:v>
                </c:pt>
                <c:pt idx="7">
                  <c:v>73.080490271024004</c:v>
                </c:pt>
                <c:pt idx="8">
                  <c:v>79.67831951682399</c:v>
                </c:pt>
                <c:pt idx="9">
                  <c:v>87.922086844456004</c:v>
                </c:pt>
                <c:pt idx="10">
                  <c:v>92.727792200256005</c:v>
                </c:pt>
                <c:pt idx="11">
                  <c:v>98.272535529872002</c:v>
                </c:pt>
                <c:pt idx="12">
                  <c:v>101.557016780328</c:v>
                </c:pt>
                <c:pt idx="13">
                  <c:v>100.34203589761601</c:v>
                </c:pt>
                <c:pt idx="14">
                  <c:v>102.28979282772799</c:v>
                </c:pt>
                <c:pt idx="15">
                  <c:v>108.893187517</c:v>
                </c:pt>
                <c:pt idx="16">
                  <c:v>108.96031991176801</c:v>
                </c:pt>
                <c:pt idx="17">
                  <c:v>94.440889958024002</c:v>
                </c:pt>
                <c:pt idx="18">
                  <c:v>71.433697602791995</c:v>
                </c:pt>
                <c:pt idx="19">
                  <c:v>48.55374279137601</c:v>
                </c:pt>
                <c:pt idx="20">
                  <c:v>29.1161254708</c:v>
                </c:pt>
                <c:pt idx="21">
                  <c:v>15.523245587056024</c:v>
                </c:pt>
                <c:pt idx="22">
                  <c:v>6.095603086479997</c:v>
                </c:pt>
                <c:pt idx="23">
                  <c:v>6.0597915063993923E-2</c:v>
                </c:pt>
              </c:numCache>
            </c:numRef>
          </c:yVal>
          <c:smooth val="0"/>
          <c:extLst>
            <c:ext xmlns:c16="http://schemas.microsoft.com/office/drawing/2014/chart" uri="{C3380CC4-5D6E-409C-BE32-E72D297353CC}">
              <c16:uniqueId val="{00000000-8CDE-5E4E-9041-E442D0F9BCBD}"/>
            </c:ext>
          </c:extLst>
        </c:ser>
        <c:dLbls>
          <c:showLegendKey val="0"/>
          <c:showVal val="0"/>
          <c:showCatName val="0"/>
          <c:showSerName val="0"/>
          <c:showPercent val="0"/>
          <c:showBubbleSize val="0"/>
        </c:dLbls>
        <c:axId val="527163464"/>
        <c:axId val="527163792"/>
      </c:scatterChart>
      <c:valAx>
        <c:axId val="5271634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163792"/>
        <c:crosses val="autoZero"/>
        <c:crossBetween val="midCat"/>
      </c:valAx>
      <c:valAx>
        <c:axId val="527163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1634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'Dome 4'!$B$22</c:f>
              <c:strCache>
                <c:ptCount val="1"/>
                <c:pt idx="0">
                  <c:v>A-A'</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4'!$A$30:$A$75</c:f>
              <c:numCache>
                <c:formatCode>General</c:formatCode>
                <c:ptCount val="46"/>
                <c:pt idx="0">
                  <c:v>1269.0019440000001</c:v>
                </c:pt>
                <c:pt idx="1">
                  <c:v>1450.280499</c:v>
                </c:pt>
                <c:pt idx="2">
                  <c:v>1631.5572</c:v>
                </c:pt>
                <c:pt idx="3">
                  <c:v>1812.832048</c:v>
                </c:pt>
                <c:pt idx="4">
                  <c:v>1994.1050439999999</c:v>
                </c:pt>
                <c:pt idx="5">
                  <c:v>2175.3761890000001</c:v>
                </c:pt>
                <c:pt idx="6">
                  <c:v>2356.6454859999999</c:v>
                </c:pt>
                <c:pt idx="7">
                  <c:v>2537.9129349999998</c:v>
                </c:pt>
                <c:pt idx="8">
                  <c:v>2719.178539</c:v>
                </c:pt>
                <c:pt idx="9">
                  <c:v>2900.4422970000001</c:v>
                </c:pt>
                <c:pt idx="10">
                  <c:v>3081.704213</c:v>
                </c:pt>
                <c:pt idx="11">
                  <c:v>3262.9642869999998</c:v>
                </c:pt>
                <c:pt idx="12">
                  <c:v>3444.2225210000001</c:v>
                </c:pt>
                <c:pt idx="13">
                  <c:v>3625.478916</c:v>
                </c:pt>
                <c:pt idx="14">
                  <c:v>3806.7334729999998</c:v>
                </c:pt>
                <c:pt idx="15">
                  <c:v>3987.986195</c:v>
                </c:pt>
                <c:pt idx="16">
                  <c:v>4169.237083</c:v>
                </c:pt>
                <c:pt idx="17">
                  <c:v>4350.4861369999999</c:v>
                </c:pt>
                <c:pt idx="18">
                  <c:v>4531.7333600000002</c:v>
                </c:pt>
                <c:pt idx="19">
                  <c:v>4712.9787530000003</c:v>
                </c:pt>
                <c:pt idx="20">
                  <c:v>4894.2223180000001</c:v>
                </c:pt>
                <c:pt idx="21">
                  <c:v>5075.4640550000004</c:v>
                </c:pt>
                <c:pt idx="22">
                  <c:v>5256.7039670000004</c:v>
                </c:pt>
                <c:pt idx="23">
                  <c:v>5437.9420540000001</c:v>
                </c:pt>
                <c:pt idx="24">
                  <c:v>5619.1783189999996</c:v>
                </c:pt>
                <c:pt idx="25">
                  <c:v>5800.4127619999999</c:v>
                </c:pt>
                <c:pt idx="26">
                  <c:v>5981.6453849999998</c:v>
                </c:pt>
                <c:pt idx="27">
                  <c:v>6162.87619</c:v>
                </c:pt>
                <c:pt idx="28">
                  <c:v>6344.1051779999998</c:v>
                </c:pt>
                <c:pt idx="29">
                  <c:v>6525.3323499999997</c:v>
                </c:pt>
                <c:pt idx="30">
                  <c:v>6706.5577089999997</c:v>
                </c:pt>
                <c:pt idx="31">
                  <c:v>6887.7812540000004</c:v>
                </c:pt>
                <c:pt idx="32">
                  <c:v>7069.0029889999996</c:v>
                </c:pt>
                <c:pt idx="33">
                  <c:v>7250.2229129999996</c:v>
                </c:pt>
                <c:pt idx="34">
                  <c:v>7431.44103</c:v>
                </c:pt>
                <c:pt idx="35">
                  <c:v>7612.6573390000003</c:v>
                </c:pt>
                <c:pt idx="36">
                  <c:v>7793.8718429999999</c:v>
                </c:pt>
                <c:pt idx="37">
                  <c:v>7975.0845440000003</c:v>
                </c:pt>
                <c:pt idx="38">
                  <c:v>8156.2954410000002</c:v>
                </c:pt>
                <c:pt idx="39">
                  <c:v>8337.5045379999992</c:v>
                </c:pt>
                <c:pt idx="40">
                  <c:v>8518.7118350000001</c:v>
                </c:pt>
                <c:pt idx="41">
                  <c:v>8699.9173339999998</c:v>
                </c:pt>
                <c:pt idx="42">
                  <c:v>8881.1210360000005</c:v>
                </c:pt>
                <c:pt idx="43">
                  <c:v>9062.3229429999992</c:v>
                </c:pt>
                <c:pt idx="44">
                  <c:v>9243.523056</c:v>
                </c:pt>
                <c:pt idx="45">
                  <c:v>9424.7213769999998</c:v>
                </c:pt>
              </c:numCache>
            </c:numRef>
          </c:xVal>
          <c:yVal>
            <c:numRef>
              <c:f>'Dome 4'!$B$30:$B$75</c:f>
              <c:numCache>
                <c:formatCode>General</c:formatCode>
                <c:ptCount val="46"/>
                <c:pt idx="0">
                  <c:v>123.5646</c:v>
                </c:pt>
                <c:pt idx="1">
                  <c:v>127.3951</c:v>
                </c:pt>
                <c:pt idx="2">
                  <c:v>143.84119999999999</c:v>
                </c:pt>
                <c:pt idx="3">
                  <c:v>163.69579999999999</c:v>
                </c:pt>
                <c:pt idx="4">
                  <c:v>179.0899</c:v>
                </c:pt>
                <c:pt idx="5">
                  <c:v>188.392</c:v>
                </c:pt>
                <c:pt idx="6">
                  <c:v>192.6651</c:v>
                </c:pt>
                <c:pt idx="7">
                  <c:v>194.02109999999999</c:v>
                </c:pt>
                <c:pt idx="8">
                  <c:v>198.77869999999999</c:v>
                </c:pt>
                <c:pt idx="9">
                  <c:v>206.809</c:v>
                </c:pt>
                <c:pt idx="10">
                  <c:v>217.2106</c:v>
                </c:pt>
                <c:pt idx="11">
                  <c:v>229.40559999999999</c:v>
                </c:pt>
                <c:pt idx="12">
                  <c:v>238.5034</c:v>
                </c:pt>
                <c:pt idx="13">
                  <c:v>241.05340000000001</c:v>
                </c:pt>
                <c:pt idx="14">
                  <c:v>240.0429</c:v>
                </c:pt>
                <c:pt idx="15">
                  <c:v>242.33240000000001</c:v>
                </c:pt>
                <c:pt idx="16">
                  <c:v>247.58779999999999</c:v>
                </c:pt>
                <c:pt idx="17">
                  <c:v>249.8005</c:v>
                </c:pt>
                <c:pt idx="18">
                  <c:v>237.68209999999999</c:v>
                </c:pt>
                <c:pt idx="19">
                  <c:v>227.8518</c:v>
                </c:pt>
                <c:pt idx="20">
                  <c:v>215.0198</c:v>
                </c:pt>
                <c:pt idx="21">
                  <c:v>205.31100000000001</c:v>
                </c:pt>
                <c:pt idx="22">
                  <c:v>196.2235</c:v>
                </c:pt>
                <c:pt idx="23">
                  <c:v>186.72149999999999</c:v>
                </c:pt>
                <c:pt idx="24">
                  <c:v>176.89340000000001</c:v>
                </c:pt>
                <c:pt idx="25">
                  <c:v>167.59299999999999</c:v>
                </c:pt>
                <c:pt idx="26">
                  <c:v>163.15110000000001</c:v>
                </c:pt>
                <c:pt idx="27">
                  <c:v>159.38030000000001</c:v>
                </c:pt>
                <c:pt idx="28">
                  <c:v>154.4639</c:v>
                </c:pt>
                <c:pt idx="29">
                  <c:v>150.38319999999999</c:v>
                </c:pt>
                <c:pt idx="30">
                  <c:v>147.76730000000001</c:v>
                </c:pt>
                <c:pt idx="31">
                  <c:v>144.49690000000001</c:v>
                </c:pt>
                <c:pt idx="32">
                  <c:v>144.33699999999999</c:v>
                </c:pt>
                <c:pt idx="33">
                  <c:v>143.3751</c:v>
                </c:pt>
                <c:pt idx="34">
                  <c:v>144.279</c:v>
                </c:pt>
                <c:pt idx="35">
                  <c:v>146.37389999999999</c:v>
                </c:pt>
                <c:pt idx="36">
                  <c:v>146.58529999999999</c:v>
                </c:pt>
                <c:pt idx="37">
                  <c:v>143.0112</c:v>
                </c:pt>
                <c:pt idx="38">
                  <c:v>140.9348</c:v>
                </c:pt>
                <c:pt idx="39">
                  <c:v>137.2944</c:v>
                </c:pt>
                <c:pt idx="40">
                  <c:v>131.39789999999999</c:v>
                </c:pt>
                <c:pt idx="41">
                  <c:v>123.3484</c:v>
                </c:pt>
                <c:pt idx="42">
                  <c:v>114.1011</c:v>
                </c:pt>
                <c:pt idx="43">
                  <c:v>107.1609</c:v>
                </c:pt>
                <c:pt idx="44">
                  <c:v>102.9092</c:v>
                </c:pt>
                <c:pt idx="45">
                  <c:v>96.575500000000005</c:v>
                </c:pt>
              </c:numCache>
            </c:numRef>
          </c:yVal>
          <c:smooth val="0"/>
          <c:extLst>
            <c:ext xmlns:c16="http://schemas.microsoft.com/office/drawing/2014/chart" uri="{C3380CC4-5D6E-409C-BE32-E72D297353CC}">
              <c16:uniqueId val="{00000000-B171-5C48-B1C1-F7A28E610E0B}"/>
            </c:ext>
          </c:extLst>
        </c:ser>
        <c:ser>
          <c:idx val="1"/>
          <c:order val="1"/>
          <c:tx>
            <c:v>Best 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trendline>
            <c:spPr>
              <a:ln w="19050" cap="rnd">
                <a:solidFill>
                  <a:schemeClr val="accent2"/>
                </a:solidFill>
                <a:prstDash val="sysDot"/>
              </a:ln>
              <a:effectLst/>
            </c:spPr>
            <c:trendlineType val="linear"/>
            <c:dispRSqr val="0"/>
            <c:dispEq val="1"/>
            <c:trendlineLbl>
              <c:layout>
                <c:manualLayout>
                  <c:x val="2.4806430446194225E-2"/>
                  <c:y val="-0.425486657917760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4'!$A$30,'Dome 4'!$A$75)</c:f>
              <c:numCache>
                <c:formatCode>General</c:formatCode>
                <c:ptCount val="2"/>
                <c:pt idx="0">
                  <c:v>1269.0019440000001</c:v>
                </c:pt>
                <c:pt idx="1">
                  <c:v>9424.7213769999998</c:v>
                </c:pt>
              </c:numCache>
            </c:numRef>
          </c:xVal>
          <c:yVal>
            <c:numRef>
              <c:f>('Dome 4'!$B$30,'Dome 4'!$B$75)</c:f>
              <c:numCache>
                <c:formatCode>General</c:formatCode>
                <c:ptCount val="2"/>
                <c:pt idx="0">
                  <c:v>123.5646</c:v>
                </c:pt>
                <c:pt idx="1">
                  <c:v>96.575500000000005</c:v>
                </c:pt>
              </c:numCache>
            </c:numRef>
          </c:yVal>
          <c:smooth val="0"/>
          <c:extLst>
            <c:ext xmlns:c16="http://schemas.microsoft.com/office/drawing/2014/chart" uri="{C3380CC4-5D6E-409C-BE32-E72D297353CC}">
              <c16:uniqueId val="{00000003-B171-5C48-B1C1-F7A28E610E0B}"/>
            </c:ext>
          </c:extLst>
        </c:ser>
        <c:dLbls>
          <c:showLegendKey val="0"/>
          <c:showVal val="0"/>
          <c:showCatName val="0"/>
          <c:showSerName val="0"/>
          <c:showPercent val="0"/>
          <c:showBubbleSize val="0"/>
        </c:dLbls>
        <c:axId val="549833104"/>
        <c:axId val="549833760"/>
      </c:scatterChart>
      <c:valAx>
        <c:axId val="549833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9833760"/>
        <c:crosses val="autoZero"/>
        <c:crossBetween val="midCat"/>
      </c:valAx>
      <c:valAx>
        <c:axId val="549833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a:t>
                </a:r>
                <a:r>
                  <a:rPr lang="en-US" baseline="0"/>
                  <a: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98331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'Dome 4'!$E$22</c:f>
              <c:strCache>
                <c:ptCount val="1"/>
                <c:pt idx="0">
                  <c:v>B-B''</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4'!$D$30:$D$65</c:f>
              <c:numCache>
                <c:formatCode>General</c:formatCode>
                <c:ptCount val="36"/>
                <c:pt idx="0">
                  <c:v>1248.1710002</c:v>
                </c:pt>
                <c:pt idx="1">
                  <c:v>1426.4883949600001</c:v>
                </c:pt>
                <c:pt idx="2">
                  <c:v>1604.80760809</c:v>
                </c:pt>
                <c:pt idx="3">
                  <c:v>1783.12864141</c:v>
                </c:pt>
                <c:pt idx="4">
                  <c:v>1961.4514967</c:v>
                </c:pt>
                <c:pt idx="5">
                  <c:v>2139.7761757899998</c:v>
                </c:pt>
                <c:pt idx="6">
                  <c:v>2318.10268047</c:v>
                </c:pt>
                <c:pt idx="7">
                  <c:v>2496.4310125400002</c:v>
                </c:pt>
                <c:pt idx="8">
                  <c:v>2674.7611738099999</c:v>
                </c:pt>
                <c:pt idx="9">
                  <c:v>2853.0931660900001</c:v>
                </c:pt>
                <c:pt idx="10">
                  <c:v>3031.4269911800002</c:v>
                </c:pt>
                <c:pt idx="11">
                  <c:v>3209.7626508799999</c:v>
                </c:pt>
                <c:pt idx="12">
                  <c:v>3388.1001470000001</c:v>
                </c:pt>
                <c:pt idx="13">
                  <c:v>3566.4394813499998</c:v>
                </c:pt>
                <c:pt idx="14">
                  <c:v>3744.78065573</c:v>
                </c:pt>
                <c:pt idx="15">
                  <c:v>3923.1236719399999</c:v>
                </c:pt>
                <c:pt idx="16">
                  <c:v>4101.4685318000002</c:v>
                </c:pt>
                <c:pt idx="17">
                  <c:v>4279.8152371100005</c:v>
                </c:pt>
                <c:pt idx="18">
                  <c:v>4458.1637896700004</c:v>
                </c:pt>
                <c:pt idx="19">
                  <c:v>4636.5141912999998</c:v>
                </c:pt>
                <c:pt idx="20">
                  <c:v>4814.8664437899997</c:v>
                </c:pt>
                <c:pt idx="21">
                  <c:v>4993.2205489500002</c:v>
                </c:pt>
                <c:pt idx="22">
                  <c:v>5171.5765086000001</c:v>
                </c:pt>
                <c:pt idx="23">
                  <c:v>5349.9343245399996</c:v>
                </c:pt>
                <c:pt idx="24">
                  <c:v>5528.2939985800003</c:v>
                </c:pt>
                <c:pt idx="25">
                  <c:v>5706.6555325199997</c:v>
                </c:pt>
                <c:pt idx="26">
                  <c:v>5885.0189281800003</c:v>
                </c:pt>
                <c:pt idx="27">
                  <c:v>6063.3841873600004</c:v>
                </c:pt>
                <c:pt idx="28">
                  <c:v>6241.75131186</c:v>
                </c:pt>
                <c:pt idx="29">
                  <c:v>6420.1203035099998</c:v>
                </c:pt>
                <c:pt idx="30">
                  <c:v>6598.4911640999999</c:v>
                </c:pt>
                <c:pt idx="31">
                  <c:v>6776.8638954400003</c:v>
                </c:pt>
                <c:pt idx="32">
                  <c:v>6955.2384993599999</c:v>
                </c:pt>
                <c:pt idx="33">
                  <c:v>7133.6149776399998</c:v>
                </c:pt>
                <c:pt idx="34">
                  <c:v>7311.9933321099998</c:v>
                </c:pt>
                <c:pt idx="35">
                  <c:v>7490.3735645699999</c:v>
                </c:pt>
              </c:numCache>
            </c:numRef>
          </c:xVal>
          <c:yVal>
            <c:numRef>
              <c:f>'Dome 4'!$E$30:$E$65</c:f>
              <c:numCache>
                <c:formatCode>General</c:formatCode>
                <c:ptCount val="36"/>
                <c:pt idx="0">
                  <c:v>0.317500000005</c:v>
                </c:pt>
                <c:pt idx="1">
                  <c:v>5.7401999999999997</c:v>
                </c:pt>
                <c:pt idx="2">
                  <c:v>18.174399999999999</c:v>
                </c:pt>
                <c:pt idx="3">
                  <c:v>33.915599999999998</c:v>
                </c:pt>
                <c:pt idx="4">
                  <c:v>50.430599999999998</c:v>
                </c:pt>
                <c:pt idx="5">
                  <c:v>66.062100000000001</c:v>
                </c:pt>
                <c:pt idx="6">
                  <c:v>83.372500000000002</c:v>
                </c:pt>
                <c:pt idx="7">
                  <c:v>98.1096</c:v>
                </c:pt>
                <c:pt idx="8">
                  <c:v>112.6514</c:v>
                </c:pt>
                <c:pt idx="9">
                  <c:v>130.3563</c:v>
                </c:pt>
                <c:pt idx="10">
                  <c:v>145.69380000000001</c:v>
                </c:pt>
                <c:pt idx="11">
                  <c:v>163.10230000000001</c:v>
                </c:pt>
                <c:pt idx="12">
                  <c:v>176.63460000000001</c:v>
                </c:pt>
                <c:pt idx="13">
                  <c:v>191.5557</c:v>
                </c:pt>
                <c:pt idx="14">
                  <c:v>208.10929999999999</c:v>
                </c:pt>
                <c:pt idx="15">
                  <c:v>220.32910000000001</c:v>
                </c:pt>
                <c:pt idx="16">
                  <c:v>228.71129999999999</c:v>
                </c:pt>
                <c:pt idx="17">
                  <c:v>237.8793</c:v>
                </c:pt>
                <c:pt idx="18">
                  <c:v>241.7364</c:v>
                </c:pt>
                <c:pt idx="19">
                  <c:v>241.47370000000001</c:v>
                </c:pt>
                <c:pt idx="20">
                  <c:v>241.5472</c:v>
                </c:pt>
                <c:pt idx="21">
                  <c:v>248.19</c:v>
                </c:pt>
                <c:pt idx="22">
                  <c:v>255.81229999999999</c:v>
                </c:pt>
                <c:pt idx="23">
                  <c:v>256.95350000000002</c:v>
                </c:pt>
                <c:pt idx="24">
                  <c:v>256.5779</c:v>
                </c:pt>
                <c:pt idx="25">
                  <c:v>252.23660000000001</c:v>
                </c:pt>
                <c:pt idx="26">
                  <c:v>251.3511</c:v>
                </c:pt>
                <c:pt idx="27">
                  <c:v>248.33860000000001</c:v>
                </c:pt>
                <c:pt idx="28">
                  <c:v>244.03710000000001</c:v>
                </c:pt>
                <c:pt idx="29">
                  <c:v>240.90270000000001</c:v>
                </c:pt>
                <c:pt idx="30">
                  <c:v>237.26310000000001</c:v>
                </c:pt>
                <c:pt idx="31">
                  <c:v>236.25460000000001</c:v>
                </c:pt>
                <c:pt idx="32">
                  <c:v>225.77619999999999</c:v>
                </c:pt>
                <c:pt idx="33">
                  <c:v>201.9205</c:v>
                </c:pt>
                <c:pt idx="34">
                  <c:v>188.4896</c:v>
                </c:pt>
                <c:pt idx="35">
                  <c:v>182.68639999999999</c:v>
                </c:pt>
              </c:numCache>
            </c:numRef>
          </c:yVal>
          <c:smooth val="0"/>
          <c:extLst>
            <c:ext xmlns:c16="http://schemas.microsoft.com/office/drawing/2014/chart" uri="{C3380CC4-5D6E-409C-BE32-E72D297353CC}">
              <c16:uniqueId val="{00000000-25CF-E645-9F70-54080E73175E}"/>
            </c:ext>
          </c:extLst>
        </c:ser>
        <c:ser>
          <c:idx val="1"/>
          <c:order val="1"/>
          <c:tx>
            <c:v>Best_Fit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trendline>
            <c:spPr>
              <a:ln w="19050" cap="rnd">
                <a:solidFill>
                  <a:schemeClr val="accent2"/>
                </a:solidFill>
                <a:prstDash val="sysDot"/>
              </a:ln>
              <a:effectLst/>
            </c:spPr>
            <c:trendlineType val="linear"/>
            <c:dispRSqr val="0"/>
            <c:dispEq val="1"/>
            <c:trendlineLbl>
              <c:layout>
                <c:manualLayout>
                  <c:x val="8.9147856517935262E-2"/>
                  <c:y val="-0.2398519976669583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4'!$D$30,'Dome 4'!$D$65)</c:f>
              <c:numCache>
                <c:formatCode>General</c:formatCode>
                <c:ptCount val="2"/>
                <c:pt idx="0">
                  <c:v>1248.1710002</c:v>
                </c:pt>
                <c:pt idx="1">
                  <c:v>7490.3735645699999</c:v>
                </c:pt>
              </c:numCache>
            </c:numRef>
          </c:xVal>
          <c:yVal>
            <c:numRef>
              <c:f>('Dome 4'!$E$30,'Dome 4'!$E$65)</c:f>
              <c:numCache>
                <c:formatCode>General</c:formatCode>
                <c:ptCount val="2"/>
                <c:pt idx="0">
                  <c:v>0.317500000005</c:v>
                </c:pt>
                <c:pt idx="1">
                  <c:v>182.68639999999999</c:v>
                </c:pt>
              </c:numCache>
            </c:numRef>
          </c:yVal>
          <c:smooth val="0"/>
          <c:extLst>
            <c:ext xmlns:c16="http://schemas.microsoft.com/office/drawing/2014/chart" uri="{C3380CC4-5D6E-409C-BE32-E72D297353CC}">
              <c16:uniqueId val="{00000003-25CF-E645-9F70-54080E73175E}"/>
            </c:ext>
          </c:extLst>
        </c:ser>
        <c:dLbls>
          <c:showLegendKey val="0"/>
          <c:showVal val="0"/>
          <c:showCatName val="0"/>
          <c:showSerName val="0"/>
          <c:showPercent val="0"/>
          <c:showBubbleSize val="0"/>
        </c:dLbls>
        <c:axId val="605371392"/>
        <c:axId val="605372704"/>
      </c:scatterChart>
      <c:valAx>
        <c:axId val="605371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372704"/>
        <c:crosses val="autoZero"/>
        <c:crossBetween val="midCat"/>
      </c:valAx>
      <c:valAx>
        <c:axId val="605372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3713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Background_Subtraction_ A-A'</c:v>
          </c:tx>
          <c:spPr>
            <a:ln w="25400" cap="rnd">
              <a:noFill/>
              <a:round/>
            </a:ln>
            <a:effectLst/>
          </c:spPr>
          <c:marker>
            <c:symbol val="circle"/>
            <c:size val="5"/>
            <c:spPr>
              <a:solidFill>
                <a:schemeClr val="accent1"/>
              </a:solidFill>
              <a:ln w="9525">
                <a:solidFill>
                  <a:schemeClr val="accent1"/>
                </a:solidFill>
              </a:ln>
              <a:effectLst/>
            </c:spPr>
          </c:marker>
          <c:xVal>
            <c:numRef>
              <c:f>'Dome 4'!$A$30:$A$75</c:f>
              <c:numCache>
                <c:formatCode>General</c:formatCode>
                <c:ptCount val="46"/>
                <c:pt idx="0">
                  <c:v>1269.0019440000001</c:v>
                </c:pt>
                <c:pt idx="1">
                  <c:v>1450.280499</c:v>
                </c:pt>
                <c:pt idx="2">
                  <c:v>1631.5572</c:v>
                </c:pt>
                <c:pt idx="3">
                  <c:v>1812.832048</c:v>
                </c:pt>
                <c:pt idx="4">
                  <c:v>1994.1050439999999</c:v>
                </c:pt>
                <c:pt idx="5">
                  <c:v>2175.3761890000001</c:v>
                </c:pt>
                <c:pt idx="6">
                  <c:v>2356.6454859999999</c:v>
                </c:pt>
                <c:pt idx="7">
                  <c:v>2537.9129349999998</c:v>
                </c:pt>
                <c:pt idx="8">
                  <c:v>2719.178539</c:v>
                </c:pt>
                <c:pt idx="9">
                  <c:v>2900.4422970000001</c:v>
                </c:pt>
                <c:pt idx="10">
                  <c:v>3081.704213</c:v>
                </c:pt>
                <c:pt idx="11">
                  <c:v>3262.9642869999998</c:v>
                </c:pt>
                <c:pt idx="12">
                  <c:v>3444.2225210000001</c:v>
                </c:pt>
                <c:pt idx="13">
                  <c:v>3625.478916</c:v>
                </c:pt>
                <c:pt idx="14">
                  <c:v>3806.7334729999998</c:v>
                </c:pt>
                <c:pt idx="15">
                  <c:v>3987.986195</c:v>
                </c:pt>
                <c:pt idx="16">
                  <c:v>4169.237083</c:v>
                </c:pt>
                <c:pt idx="17">
                  <c:v>4350.4861369999999</c:v>
                </c:pt>
                <c:pt idx="18">
                  <c:v>4531.7333600000002</c:v>
                </c:pt>
                <c:pt idx="19">
                  <c:v>4712.9787530000003</c:v>
                </c:pt>
                <c:pt idx="20">
                  <c:v>4894.2223180000001</c:v>
                </c:pt>
                <c:pt idx="21">
                  <c:v>5075.4640550000004</c:v>
                </c:pt>
                <c:pt idx="22">
                  <c:v>5256.7039670000004</c:v>
                </c:pt>
                <c:pt idx="23">
                  <c:v>5437.9420540000001</c:v>
                </c:pt>
                <c:pt idx="24">
                  <c:v>5619.1783189999996</c:v>
                </c:pt>
                <c:pt idx="25">
                  <c:v>5800.4127619999999</c:v>
                </c:pt>
                <c:pt idx="26">
                  <c:v>5981.6453849999998</c:v>
                </c:pt>
                <c:pt idx="27">
                  <c:v>6162.87619</c:v>
                </c:pt>
                <c:pt idx="28">
                  <c:v>6344.1051779999998</c:v>
                </c:pt>
                <c:pt idx="29">
                  <c:v>6525.3323499999997</c:v>
                </c:pt>
                <c:pt idx="30">
                  <c:v>6706.5577089999997</c:v>
                </c:pt>
                <c:pt idx="31">
                  <c:v>6887.7812540000004</c:v>
                </c:pt>
                <c:pt idx="32">
                  <c:v>7069.0029889999996</c:v>
                </c:pt>
                <c:pt idx="33">
                  <c:v>7250.2229129999996</c:v>
                </c:pt>
                <c:pt idx="34">
                  <c:v>7431.44103</c:v>
                </c:pt>
                <c:pt idx="35">
                  <c:v>7612.6573390000003</c:v>
                </c:pt>
                <c:pt idx="36">
                  <c:v>7793.8718429999999</c:v>
                </c:pt>
                <c:pt idx="37">
                  <c:v>7975.0845440000003</c:v>
                </c:pt>
                <c:pt idx="38">
                  <c:v>8156.2954410000002</c:v>
                </c:pt>
                <c:pt idx="39">
                  <c:v>8337.5045379999992</c:v>
                </c:pt>
                <c:pt idx="40">
                  <c:v>8518.7118350000001</c:v>
                </c:pt>
                <c:pt idx="41">
                  <c:v>8699.9173339999998</c:v>
                </c:pt>
                <c:pt idx="42">
                  <c:v>8881.1210360000005</c:v>
                </c:pt>
                <c:pt idx="43">
                  <c:v>9062.3229429999992</c:v>
                </c:pt>
                <c:pt idx="44">
                  <c:v>9243.523056</c:v>
                </c:pt>
                <c:pt idx="45">
                  <c:v>9424.7213769999998</c:v>
                </c:pt>
              </c:numCache>
            </c:numRef>
          </c:xVal>
          <c:yVal>
            <c:numRef>
              <c:f>'Dome 4'!$N$23:$N$68</c:f>
              <c:numCache>
                <c:formatCode>General</c:formatCode>
                <c:ptCount val="46"/>
                <c:pt idx="0">
                  <c:v>-7.6935848000090346E-3</c:v>
                </c:pt>
                <c:pt idx="1">
                  <c:v>4.421025646699988</c:v>
                </c:pt>
                <c:pt idx="2">
                  <c:v>21.46533875999998</c:v>
                </c:pt>
                <c:pt idx="3">
                  <c:v>41.918145758399987</c:v>
                </c:pt>
                <c:pt idx="4">
                  <c:v>57.910446645199997</c:v>
                </c:pt>
                <c:pt idx="5">
                  <c:v>67.810741423699994</c:v>
                </c:pt>
                <c:pt idx="6">
                  <c:v>72.682030103799988</c:v>
                </c:pt>
                <c:pt idx="7">
                  <c:v>74.636212685499984</c:v>
                </c:pt>
                <c:pt idx="8">
                  <c:v>79.991989178699981</c:v>
                </c:pt>
                <c:pt idx="9">
                  <c:v>88.62045958009999</c:v>
                </c:pt>
                <c:pt idx="10">
                  <c:v>99.620223902899994</c:v>
                </c:pt>
                <c:pt idx="11">
                  <c:v>112.41338214709998</c:v>
                </c:pt>
                <c:pt idx="12">
                  <c:v>122.10933431929999</c:v>
                </c:pt>
                <c:pt idx="13">
                  <c:v>125.2574804228</c:v>
                </c:pt>
                <c:pt idx="14">
                  <c:v>124.84512046089999</c:v>
                </c:pt>
                <c:pt idx="15">
                  <c:v>127.7327544435</c:v>
                </c:pt>
                <c:pt idx="16">
                  <c:v>133.58628237389996</c:v>
                </c:pt>
                <c:pt idx="17">
                  <c:v>136.39710425210001</c:v>
                </c:pt>
                <c:pt idx="18">
                  <c:v>124.87682008799999</c:v>
                </c:pt>
                <c:pt idx="19">
                  <c:v>115.6446298849</c:v>
                </c:pt>
                <c:pt idx="20">
                  <c:v>103.4107336494</c:v>
                </c:pt>
                <c:pt idx="21">
                  <c:v>94.300031381500006</c:v>
                </c:pt>
                <c:pt idx="22">
                  <c:v>85.810623091099998</c:v>
                </c:pt>
                <c:pt idx="23">
                  <c:v>76.906708778199985</c:v>
                </c:pt>
                <c:pt idx="24">
                  <c:v>67.676688452700006</c:v>
                </c:pt>
                <c:pt idx="25">
                  <c:v>58.974362114599984</c:v>
                </c:pt>
                <c:pt idx="26">
                  <c:v>55.130529770500004</c:v>
                </c:pt>
                <c:pt idx="27">
                  <c:v>51.957791427000004</c:v>
                </c:pt>
                <c:pt idx="28">
                  <c:v>47.639447087399986</c:v>
                </c:pt>
                <c:pt idx="29">
                  <c:v>44.156796754999988</c:v>
                </c:pt>
                <c:pt idx="30">
                  <c:v>42.138940439700008</c:v>
                </c:pt>
                <c:pt idx="31">
                  <c:v>39.466578138200006</c:v>
                </c:pt>
                <c:pt idx="32">
                  <c:v>39.904709863699978</c:v>
                </c:pt>
                <c:pt idx="33">
                  <c:v>39.540835612899997</c:v>
                </c:pt>
                <c:pt idx="34">
                  <c:v>41.042755398999986</c:v>
                </c:pt>
                <c:pt idx="35">
                  <c:v>43.735669218699996</c:v>
                </c:pt>
                <c:pt idx="36">
                  <c:v>44.54507708189999</c:v>
                </c:pt>
                <c:pt idx="37">
                  <c:v>41.568978995199998</c:v>
                </c:pt>
                <c:pt idx="38">
                  <c:v>40.090574955299985</c:v>
                </c:pt>
                <c:pt idx="39">
                  <c:v>37.048164975399985</c:v>
                </c:pt>
                <c:pt idx="40">
                  <c:v>31.749649055499987</c:v>
                </c:pt>
                <c:pt idx="41">
                  <c:v>24.298127202199993</c:v>
                </c:pt>
                <c:pt idx="42">
                  <c:v>15.648799418799996</c:v>
                </c:pt>
                <c:pt idx="43">
                  <c:v>9.3065657118999923</c:v>
                </c:pt>
                <c:pt idx="44">
                  <c:v>5.6528260847999974</c:v>
                </c:pt>
                <c:pt idx="45">
                  <c:v>-8.2919455899997274E-2</c:v>
                </c:pt>
              </c:numCache>
            </c:numRef>
          </c:yVal>
          <c:smooth val="0"/>
          <c:extLst>
            <c:ext xmlns:c16="http://schemas.microsoft.com/office/drawing/2014/chart" uri="{C3380CC4-5D6E-409C-BE32-E72D297353CC}">
              <c16:uniqueId val="{00000000-8907-AF44-A7B7-1F6D37309457}"/>
            </c:ext>
          </c:extLst>
        </c:ser>
        <c:dLbls>
          <c:showLegendKey val="0"/>
          <c:showVal val="0"/>
          <c:showCatName val="0"/>
          <c:showSerName val="0"/>
          <c:showPercent val="0"/>
          <c:showBubbleSize val="0"/>
        </c:dLbls>
        <c:axId val="605387136"/>
        <c:axId val="605385824"/>
      </c:scatterChart>
      <c:valAx>
        <c:axId val="605387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385824"/>
        <c:crosses val="autoZero"/>
        <c:crossBetween val="midCat"/>
      </c:valAx>
      <c:valAx>
        <c:axId val="605385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3871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Background_Subtraction_B-B'</c:v>
          </c:tx>
          <c:spPr>
            <a:ln w="25400" cap="rnd">
              <a:noFill/>
              <a:round/>
            </a:ln>
            <a:effectLst/>
          </c:spPr>
          <c:marker>
            <c:symbol val="circle"/>
            <c:size val="5"/>
            <c:spPr>
              <a:solidFill>
                <a:schemeClr val="accent1"/>
              </a:solidFill>
              <a:ln w="9525">
                <a:solidFill>
                  <a:schemeClr val="accent1"/>
                </a:solidFill>
              </a:ln>
              <a:effectLst/>
            </c:spPr>
          </c:marker>
          <c:xVal>
            <c:numRef>
              <c:f>'Dome 4'!$D$30:$D$65</c:f>
              <c:numCache>
                <c:formatCode>General</c:formatCode>
                <c:ptCount val="36"/>
                <c:pt idx="0">
                  <c:v>1248.1710002</c:v>
                </c:pt>
                <c:pt idx="1">
                  <c:v>1426.4883949600001</c:v>
                </c:pt>
                <c:pt idx="2">
                  <c:v>1604.80760809</c:v>
                </c:pt>
                <c:pt idx="3">
                  <c:v>1783.12864141</c:v>
                </c:pt>
                <c:pt idx="4">
                  <c:v>1961.4514967</c:v>
                </c:pt>
                <c:pt idx="5">
                  <c:v>2139.7761757899998</c:v>
                </c:pt>
                <c:pt idx="6">
                  <c:v>2318.10268047</c:v>
                </c:pt>
                <c:pt idx="7">
                  <c:v>2496.4310125400002</c:v>
                </c:pt>
                <c:pt idx="8">
                  <c:v>2674.7611738099999</c:v>
                </c:pt>
                <c:pt idx="9">
                  <c:v>2853.0931660900001</c:v>
                </c:pt>
                <c:pt idx="10">
                  <c:v>3031.4269911800002</c:v>
                </c:pt>
                <c:pt idx="11">
                  <c:v>3209.7626508799999</c:v>
                </c:pt>
                <c:pt idx="12">
                  <c:v>3388.1001470000001</c:v>
                </c:pt>
                <c:pt idx="13">
                  <c:v>3566.4394813499998</c:v>
                </c:pt>
                <c:pt idx="14">
                  <c:v>3744.78065573</c:v>
                </c:pt>
                <c:pt idx="15">
                  <c:v>3923.1236719399999</c:v>
                </c:pt>
                <c:pt idx="16">
                  <c:v>4101.4685318000002</c:v>
                </c:pt>
                <c:pt idx="17">
                  <c:v>4279.8152371100005</c:v>
                </c:pt>
                <c:pt idx="18">
                  <c:v>4458.1637896700004</c:v>
                </c:pt>
                <c:pt idx="19">
                  <c:v>4636.5141912999998</c:v>
                </c:pt>
                <c:pt idx="20">
                  <c:v>4814.8664437899997</c:v>
                </c:pt>
                <c:pt idx="21">
                  <c:v>4993.2205489500002</c:v>
                </c:pt>
                <c:pt idx="22">
                  <c:v>5171.5765086000001</c:v>
                </c:pt>
                <c:pt idx="23">
                  <c:v>5349.9343245399996</c:v>
                </c:pt>
                <c:pt idx="24">
                  <c:v>5528.2939985800003</c:v>
                </c:pt>
                <c:pt idx="25">
                  <c:v>5706.6555325199997</c:v>
                </c:pt>
                <c:pt idx="26">
                  <c:v>5885.0189281800003</c:v>
                </c:pt>
                <c:pt idx="27">
                  <c:v>6063.3841873600004</c:v>
                </c:pt>
                <c:pt idx="28">
                  <c:v>6241.75131186</c:v>
                </c:pt>
                <c:pt idx="29">
                  <c:v>6420.1203035099998</c:v>
                </c:pt>
                <c:pt idx="30">
                  <c:v>6598.4911640999999</c:v>
                </c:pt>
                <c:pt idx="31">
                  <c:v>6776.8638954400003</c:v>
                </c:pt>
                <c:pt idx="32">
                  <c:v>6955.2384993599999</c:v>
                </c:pt>
                <c:pt idx="33">
                  <c:v>7133.6149776399998</c:v>
                </c:pt>
                <c:pt idx="34">
                  <c:v>7311.9933321099998</c:v>
                </c:pt>
                <c:pt idx="35">
                  <c:v>7490.3735645699999</c:v>
                </c:pt>
              </c:numCache>
            </c:numRef>
          </c:xVal>
          <c:yVal>
            <c:numRef>
              <c:f>'Dome 4'!$R$23:$R$58</c:f>
              <c:numCache>
                <c:formatCode>General</c:formatCode>
                <c:ptCount val="36"/>
                <c:pt idx="0">
                  <c:v>1.8906794165000407E-2</c:v>
                </c:pt>
                <c:pt idx="1">
                  <c:v>0.2347388671680033</c:v>
                </c:pt>
                <c:pt idx="2">
                  <c:v>7.4620178437720028</c:v>
                </c:pt>
                <c:pt idx="3">
                  <c:v>17.996243670828001</c:v>
                </c:pt>
                <c:pt idx="4">
                  <c:v>29.304216296360003</c:v>
                </c:pt>
                <c:pt idx="5">
                  <c:v>39.728635666932007</c:v>
                </c:pt>
                <c:pt idx="6">
                  <c:v>51.831901730276009</c:v>
                </c:pt>
                <c:pt idx="7">
                  <c:v>61.361814433832002</c:v>
                </c:pt>
                <c:pt idx="8">
                  <c:v>70.696373724747986</c:v>
                </c:pt>
                <c:pt idx="9">
                  <c:v>83.193979550172003</c:v>
                </c:pt>
                <c:pt idx="10">
                  <c:v>93.324131857544018</c:v>
                </c:pt>
                <c:pt idx="11">
                  <c:v>105.52523059430402</c:v>
                </c:pt>
                <c:pt idx="12">
                  <c:v>113.85007570760001</c:v>
                </c:pt>
                <c:pt idx="13">
                  <c:v>123.56366714458002</c:v>
                </c:pt>
                <c:pt idx="14">
                  <c:v>134.909704852684</c:v>
                </c:pt>
                <c:pt idx="15">
                  <c:v>141.921888779352</c:v>
                </c:pt>
                <c:pt idx="16">
                  <c:v>145.09641887143999</c:v>
                </c:pt>
                <c:pt idx="17">
                  <c:v>149.056695076388</c:v>
                </c:pt>
                <c:pt idx="18">
                  <c:v>147.706017341636</c:v>
                </c:pt>
                <c:pt idx="19">
                  <c:v>142.23548561404002</c:v>
                </c:pt>
                <c:pt idx="20">
                  <c:v>137.101099841332</c:v>
                </c:pt>
                <c:pt idx="21">
                  <c:v>138.53595997065997</c:v>
                </c:pt>
                <c:pt idx="22">
                  <c:v>140.95026594887997</c:v>
                </c:pt>
                <c:pt idx="23">
                  <c:v>136.88341772343202</c:v>
                </c:pt>
                <c:pt idx="24">
                  <c:v>131.29971524146399</c:v>
                </c:pt>
                <c:pt idx="25">
                  <c:v>121.75025845041603</c:v>
                </c:pt>
                <c:pt idx="26">
                  <c:v>115.65654729714399</c:v>
                </c:pt>
                <c:pt idx="27">
                  <c:v>107.43578172908801</c:v>
                </c:pt>
                <c:pt idx="28">
                  <c:v>97.925961693688009</c:v>
                </c:pt>
                <c:pt idx="29">
                  <c:v>89.58318713750802</c:v>
                </c:pt>
                <c:pt idx="30">
                  <c:v>80.735158008279996</c:v>
                </c:pt>
                <c:pt idx="31">
                  <c:v>74.518174253151983</c:v>
                </c:pt>
                <c:pt idx="32">
                  <c:v>58.831235818687986</c:v>
                </c:pt>
                <c:pt idx="33">
                  <c:v>29.766942652912007</c:v>
                </c:pt>
                <c:pt idx="34">
                  <c:v>11.127394702387988</c:v>
                </c:pt>
                <c:pt idx="35">
                  <c:v>0.11549191455600294</c:v>
                </c:pt>
              </c:numCache>
            </c:numRef>
          </c:yVal>
          <c:smooth val="0"/>
          <c:extLst>
            <c:ext xmlns:c16="http://schemas.microsoft.com/office/drawing/2014/chart" uri="{C3380CC4-5D6E-409C-BE32-E72D297353CC}">
              <c16:uniqueId val="{00000000-CCB8-764D-875C-DCEE4371D258}"/>
            </c:ext>
          </c:extLst>
        </c:ser>
        <c:dLbls>
          <c:showLegendKey val="0"/>
          <c:showVal val="0"/>
          <c:showCatName val="0"/>
          <c:showSerName val="0"/>
          <c:showPercent val="0"/>
          <c:showBubbleSize val="0"/>
        </c:dLbls>
        <c:axId val="605364832"/>
        <c:axId val="605362536"/>
      </c:scatterChart>
      <c:valAx>
        <c:axId val="6053648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362536"/>
        <c:crosses val="autoZero"/>
        <c:crossBetween val="midCat"/>
      </c:valAx>
      <c:valAx>
        <c:axId val="605362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3648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5'!$B$22</c:f>
              <c:strCache>
                <c:ptCount val="1"/>
                <c:pt idx="0">
                  <c:v>A-A'</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5'!$A$42:$A$112</c:f>
              <c:numCache>
                <c:formatCode>General</c:formatCode>
                <c:ptCount val="71"/>
                <c:pt idx="0">
                  <c:v>3436.1784352200002</c:v>
                </c:pt>
                <c:pt idx="1">
                  <c:v>3617.0160268099999</c:v>
                </c:pt>
                <c:pt idx="2">
                  <c:v>3797.8522342000001</c:v>
                </c:pt>
                <c:pt idx="3">
                  <c:v>3978.6870583099999</c:v>
                </c:pt>
                <c:pt idx="4">
                  <c:v>4159.5205000300002</c:v>
                </c:pt>
                <c:pt idx="5">
                  <c:v>4340.3525602700001</c:v>
                </c:pt>
                <c:pt idx="6">
                  <c:v>4521.1832399200002</c:v>
                </c:pt>
                <c:pt idx="7">
                  <c:v>4702.0125398700002</c:v>
                </c:pt>
                <c:pt idx="8">
                  <c:v>4882.8404610400003</c:v>
                </c:pt>
                <c:pt idx="9">
                  <c:v>5063.6670043100003</c:v>
                </c:pt>
                <c:pt idx="10">
                  <c:v>5244.4921705899997</c:v>
                </c:pt>
                <c:pt idx="11">
                  <c:v>5425.3159607699999</c:v>
                </c:pt>
                <c:pt idx="12">
                  <c:v>5606.1383757499998</c:v>
                </c:pt>
                <c:pt idx="13">
                  <c:v>5786.9594164299997</c:v>
                </c:pt>
                <c:pt idx="14">
                  <c:v>5967.7790837000002</c:v>
                </c:pt>
                <c:pt idx="15">
                  <c:v>6148.5973784600001</c:v>
                </c:pt>
                <c:pt idx="16">
                  <c:v>6329.4143016099997</c:v>
                </c:pt>
                <c:pt idx="17">
                  <c:v>6510.2298540299998</c:v>
                </c:pt>
                <c:pt idx="18">
                  <c:v>6691.0440366399998</c:v>
                </c:pt>
                <c:pt idx="19">
                  <c:v>6871.8568503099996</c:v>
                </c:pt>
                <c:pt idx="20">
                  <c:v>7052.6682959500004</c:v>
                </c:pt>
                <c:pt idx="21">
                  <c:v>7233.4783744400002</c:v>
                </c:pt>
                <c:pt idx="22">
                  <c:v>7414.2870867000001</c:v>
                </c:pt>
                <c:pt idx="23">
                  <c:v>7595.0944336000002</c:v>
                </c:pt>
                <c:pt idx="24">
                  <c:v>7775.90041604</c:v>
                </c:pt>
                <c:pt idx="25">
                  <c:v>7956.70503491</c:v>
                </c:pt>
                <c:pt idx="26">
                  <c:v>8137.5082911099998</c:v>
                </c:pt>
                <c:pt idx="27">
                  <c:v>8318.3101855299992</c:v>
                </c:pt>
                <c:pt idx="28">
                  <c:v>8499.1107190599996</c:v>
                </c:pt>
                <c:pt idx="29">
                  <c:v>8679.9098925899998</c:v>
                </c:pt>
                <c:pt idx="30">
                  <c:v>8860.7077070100004</c:v>
                </c:pt>
                <c:pt idx="31">
                  <c:v>9041.5041632199991</c:v>
                </c:pt>
                <c:pt idx="32">
                  <c:v>9222.2992620999994</c:v>
                </c:pt>
                <c:pt idx="33">
                  <c:v>9403.0930045500008</c:v>
                </c:pt>
                <c:pt idx="34">
                  <c:v>9583.8853914600004</c:v>
                </c:pt>
                <c:pt idx="35">
                  <c:v>9764.6764237099997</c:v>
                </c:pt>
                <c:pt idx="36">
                  <c:v>9945.4661021899992</c:v>
                </c:pt>
                <c:pt idx="37">
                  <c:v>10126.2544278</c:v>
                </c:pt>
                <c:pt idx="38">
                  <c:v>10307.0414014</c:v>
                </c:pt>
                <c:pt idx="39">
                  <c:v>10487.827023899999</c:v>
                </c:pt>
                <c:pt idx="40">
                  <c:v>10668.6112963</c:v>
                </c:pt>
                <c:pt idx="41">
                  <c:v>10849.394219199999</c:v>
                </c:pt>
                <c:pt idx="42">
                  <c:v>11030.175793799999</c:v>
                </c:pt>
                <c:pt idx="43">
                  <c:v>11210.9560208</c:v>
                </c:pt>
                <c:pt idx="44">
                  <c:v>11391.734901100001</c:v>
                </c:pt>
                <c:pt idx="45">
                  <c:v>11572.5124357</c:v>
                </c:pt>
                <c:pt idx="46">
                  <c:v>11753.2886254</c:v>
                </c:pt>
                <c:pt idx="47">
                  <c:v>11934.0634711</c:v>
                </c:pt>
                <c:pt idx="48">
                  <c:v>12114.8369736</c:v>
                </c:pt>
                <c:pt idx="49">
                  <c:v>12295.6091339</c:v>
                </c:pt>
                <c:pt idx="50">
                  <c:v>12476.379952900001</c:v>
                </c:pt>
                <c:pt idx="51">
                  <c:v>12657.149431399999</c:v>
                </c:pt>
                <c:pt idx="52">
                  <c:v>12837.917570400001</c:v>
                </c:pt>
                <c:pt idx="53">
                  <c:v>13018.6843706</c:v>
                </c:pt>
                <c:pt idx="54">
                  <c:v>13199.449833000001</c:v>
                </c:pt>
                <c:pt idx="55">
                  <c:v>13380.2139585</c:v>
                </c:pt>
                <c:pt idx="56">
                  <c:v>13560.976747999999</c:v>
                </c:pt>
                <c:pt idx="57">
                  <c:v>13741.738202299999</c:v>
                </c:pt>
                <c:pt idx="58">
                  <c:v>13922.4983223</c:v>
                </c:pt>
                <c:pt idx="59">
                  <c:v>14103.257108899999</c:v>
                </c:pt>
                <c:pt idx="60">
                  <c:v>14284.014563000001</c:v>
                </c:pt>
                <c:pt idx="61">
                  <c:v>14464.7706855</c:v>
                </c:pt>
                <c:pt idx="62">
                  <c:v>14645.525477200001</c:v>
                </c:pt>
                <c:pt idx="63">
                  <c:v>14826.278939100001</c:v>
                </c:pt>
                <c:pt idx="64">
                  <c:v>15007.031071900001</c:v>
                </c:pt>
                <c:pt idx="65">
                  <c:v>15187.781876700001</c:v>
                </c:pt>
                <c:pt idx="66">
                  <c:v>15368.5313542</c:v>
                </c:pt>
                <c:pt idx="67">
                  <c:v>15549.279505300001</c:v>
                </c:pt>
                <c:pt idx="68">
                  <c:v>15730.026330999999</c:v>
                </c:pt>
                <c:pt idx="69">
                  <c:v>15910.771832099999</c:v>
                </c:pt>
                <c:pt idx="70">
                  <c:v>16091.516009499999</c:v>
                </c:pt>
              </c:numCache>
            </c:numRef>
          </c:xVal>
          <c:yVal>
            <c:numRef>
              <c:f>'Dome 5'!$B$42:$B$112</c:f>
              <c:numCache>
                <c:formatCode>General</c:formatCode>
                <c:ptCount val="71"/>
                <c:pt idx="0">
                  <c:v>122.5235</c:v>
                </c:pt>
                <c:pt idx="1">
                  <c:v>142.61969999999999</c:v>
                </c:pt>
                <c:pt idx="2">
                  <c:v>166.94130000000001</c:v>
                </c:pt>
                <c:pt idx="3">
                  <c:v>192.45670000000001</c:v>
                </c:pt>
                <c:pt idx="4">
                  <c:v>215.21899999999999</c:v>
                </c:pt>
                <c:pt idx="5">
                  <c:v>235.22980000000001</c:v>
                </c:pt>
                <c:pt idx="6">
                  <c:v>245.92410000000001</c:v>
                </c:pt>
                <c:pt idx="7">
                  <c:v>240.20779999999999</c:v>
                </c:pt>
                <c:pt idx="8">
                  <c:v>228.89359999999999</c:v>
                </c:pt>
                <c:pt idx="9">
                  <c:v>216.2998</c:v>
                </c:pt>
                <c:pt idx="10">
                  <c:v>205.83179999999999</c:v>
                </c:pt>
                <c:pt idx="11">
                  <c:v>200.77260000000001</c:v>
                </c:pt>
                <c:pt idx="12">
                  <c:v>199.09229999999999</c:v>
                </c:pt>
                <c:pt idx="13">
                  <c:v>193.10720000000001</c:v>
                </c:pt>
                <c:pt idx="14">
                  <c:v>182.9314</c:v>
                </c:pt>
                <c:pt idx="15">
                  <c:v>172.4263</c:v>
                </c:pt>
                <c:pt idx="16">
                  <c:v>159.32669999999999</c:v>
                </c:pt>
                <c:pt idx="17">
                  <c:v>145.67189999999999</c:v>
                </c:pt>
                <c:pt idx="18">
                  <c:v>136.38589999999999</c:v>
                </c:pt>
                <c:pt idx="19">
                  <c:v>131.32239999999999</c:v>
                </c:pt>
                <c:pt idx="20">
                  <c:v>124.72920000000001</c:v>
                </c:pt>
                <c:pt idx="21">
                  <c:v>119.0493</c:v>
                </c:pt>
                <c:pt idx="22">
                  <c:v>119.2043</c:v>
                </c:pt>
                <c:pt idx="23">
                  <c:v>121.5065</c:v>
                </c:pt>
                <c:pt idx="24">
                  <c:v>125.718</c:v>
                </c:pt>
                <c:pt idx="25">
                  <c:v>131.8629</c:v>
                </c:pt>
                <c:pt idx="26">
                  <c:v>135.01679999999999</c:v>
                </c:pt>
                <c:pt idx="27">
                  <c:v>139.32689999999999</c:v>
                </c:pt>
                <c:pt idx="28">
                  <c:v>142.41990000000001</c:v>
                </c:pt>
                <c:pt idx="29">
                  <c:v>143.9109</c:v>
                </c:pt>
                <c:pt idx="30">
                  <c:v>155.84809999999999</c:v>
                </c:pt>
                <c:pt idx="31">
                  <c:v>173.21700000000001</c:v>
                </c:pt>
                <c:pt idx="32">
                  <c:v>183.84690000000001</c:v>
                </c:pt>
                <c:pt idx="33">
                  <c:v>183.4545</c:v>
                </c:pt>
                <c:pt idx="34">
                  <c:v>178.95359999999999</c:v>
                </c:pt>
                <c:pt idx="35">
                  <c:v>179.18780000000001</c:v>
                </c:pt>
                <c:pt idx="36">
                  <c:v>185.74180000000001</c:v>
                </c:pt>
                <c:pt idx="37">
                  <c:v>191.7465</c:v>
                </c:pt>
                <c:pt idx="38">
                  <c:v>195.45740000000001</c:v>
                </c:pt>
                <c:pt idx="39">
                  <c:v>202.38759999999999</c:v>
                </c:pt>
                <c:pt idx="40">
                  <c:v>213.75620000000001</c:v>
                </c:pt>
                <c:pt idx="41">
                  <c:v>223.89760000000001</c:v>
                </c:pt>
                <c:pt idx="42">
                  <c:v>232.73560000000001</c:v>
                </c:pt>
                <c:pt idx="43">
                  <c:v>239.93889999999999</c:v>
                </c:pt>
                <c:pt idx="44">
                  <c:v>241.69120000000001</c:v>
                </c:pt>
                <c:pt idx="45">
                  <c:v>247.18719999999999</c:v>
                </c:pt>
                <c:pt idx="46">
                  <c:v>256.53190000000001</c:v>
                </c:pt>
                <c:pt idx="47">
                  <c:v>261.8021</c:v>
                </c:pt>
                <c:pt idx="48">
                  <c:v>264.85250000000002</c:v>
                </c:pt>
                <c:pt idx="49">
                  <c:v>269.10199999999998</c:v>
                </c:pt>
                <c:pt idx="50">
                  <c:v>276.79829999999998</c:v>
                </c:pt>
                <c:pt idx="51">
                  <c:v>283.40870000000001</c:v>
                </c:pt>
                <c:pt idx="52">
                  <c:v>278.96499999999997</c:v>
                </c:pt>
                <c:pt idx="53">
                  <c:v>267.27839999999998</c:v>
                </c:pt>
                <c:pt idx="54">
                  <c:v>262.41910000000001</c:v>
                </c:pt>
                <c:pt idx="55">
                  <c:v>267.4631</c:v>
                </c:pt>
                <c:pt idx="56">
                  <c:v>272.22149999999999</c:v>
                </c:pt>
                <c:pt idx="57">
                  <c:v>272.84879999999998</c:v>
                </c:pt>
                <c:pt idx="58">
                  <c:v>274.11509999999998</c:v>
                </c:pt>
                <c:pt idx="59">
                  <c:v>279</c:v>
                </c:pt>
                <c:pt idx="60">
                  <c:v>286.08049999999997</c:v>
                </c:pt>
                <c:pt idx="61">
                  <c:v>294.19229999999999</c:v>
                </c:pt>
                <c:pt idx="62">
                  <c:v>302.91820000000001</c:v>
                </c:pt>
                <c:pt idx="63">
                  <c:v>307.47179999999997</c:v>
                </c:pt>
                <c:pt idx="64">
                  <c:v>306.74450000000002</c:v>
                </c:pt>
                <c:pt idx="65">
                  <c:v>303.33420000000001</c:v>
                </c:pt>
                <c:pt idx="66">
                  <c:v>299.21080000000001</c:v>
                </c:pt>
                <c:pt idx="67">
                  <c:v>294.44880000000001</c:v>
                </c:pt>
                <c:pt idx="68">
                  <c:v>287.7758</c:v>
                </c:pt>
                <c:pt idx="69">
                  <c:v>278.91050000000001</c:v>
                </c:pt>
                <c:pt idx="70">
                  <c:v>271.7901</c:v>
                </c:pt>
              </c:numCache>
            </c:numRef>
          </c:yVal>
          <c:smooth val="0"/>
          <c:extLst>
            <c:ext xmlns:c16="http://schemas.microsoft.com/office/drawing/2014/chart" uri="{C3380CC4-5D6E-409C-BE32-E72D297353CC}">
              <c16:uniqueId val="{00000000-46BB-D844-AD71-5CEDD7BF4EE2}"/>
            </c:ext>
          </c:extLst>
        </c:ser>
        <c:ser>
          <c:idx val="1"/>
          <c:order val="1"/>
          <c:tx>
            <c:v>Best 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trendline>
            <c:spPr>
              <a:ln w="19050" cap="rnd">
                <a:solidFill>
                  <a:schemeClr val="accent2"/>
                </a:solidFill>
                <a:prstDash val="sysDot"/>
              </a:ln>
              <a:effectLst/>
            </c:spPr>
            <c:trendlineType val="linear"/>
            <c:dispRSqr val="0"/>
            <c:dispEq val="1"/>
            <c:trendlineLbl>
              <c:layout>
                <c:manualLayout>
                  <c:x val="0.12537904636920386"/>
                  <c:y val="-0.1476571157771945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5'!$A$42,'Dome 5'!$A$112)</c:f>
              <c:numCache>
                <c:formatCode>General</c:formatCode>
                <c:ptCount val="2"/>
                <c:pt idx="0">
                  <c:v>3436.1784352200002</c:v>
                </c:pt>
                <c:pt idx="1">
                  <c:v>16091.516009499999</c:v>
                </c:pt>
              </c:numCache>
            </c:numRef>
          </c:xVal>
          <c:yVal>
            <c:numRef>
              <c:f>('Dome 5'!$B$42,'Dome 5'!$B$112)</c:f>
              <c:numCache>
                <c:formatCode>General</c:formatCode>
                <c:ptCount val="2"/>
                <c:pt idx="0">
                  <c:v>122.5235</c:v>
                </c:pt>
                <c:pt idx="1">
                  <c:v>271.7901</c:v>
                </c:pt>
              </c:numCache>
            </c:numRef>
          </c:yVal>
          <c:smooth val="0"/>
          <c:extLst>
            <c:ext xmlns:c16="http://schemas.microsoft.com/office/drawing/2014/chart" uri="{C3380CC4-5D6E-409C-BE32-E72D297353CC}">
              <c16:uniqueId val="{00000003-46BB-D844-AD71-5CEDD7BF4EE2}"/>
            </c:ext>
          </c:extLst>
        </c:ser>
        <c:dLbls>
          <c:showLegendKey val="0"/>
          <c:showVal val="0"/>
          <c:showCatName val="0"/>
          <c:showSerName val="0"/>
          <c:showPercent val="0"/>
          <c:showBubbleSize val="0"/>
        </c:dLbls>
        <c:axId val="527159856"/>
        <c:axId val="527162152"/>
      </c:scatterChart>
      <c:valAx>
        <c:axId val="5271598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162152"/>
        <c:crosses val="autoZero"/>
        <c:crossBetween val="midCat"/>
      </c:valAx>
      <c:valAx>
        <c:axId val="527162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a:t>
                </a:r>
                <a:r>
                  <a:rPr lang="en-US" baseline="0"/>
                  <a: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1598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5'!$E$22</c:f>
              <c:strCache>
                <c:ptCount val="1"/>
                <c:pt idx="0">
                  <c:v>B-B'</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5'!$D$40:$D$134</c:f>
              <c:numCache>
                <c:formatCode>General</c:formatCode>
                <c:ptCount val="95"/>
                <c:pt idx="0">
                  <c:v>3193.8683662399999</c:v>
                </c:pt>
                <c:pt idx="1">
                  <c:v>3381.7273461700001</c:v>
                </c:pt>
                <c:pt idx="2">
                  <c:v>3569.5845905299998</c:v>
                </c:pt>
                <c:pt idx="3">
                  <c:v>3757.4400994900002</c:v>
                </c:pt>
                <c:pt idx="4">
                  <c:v>3945.2938732299999</c:v>
                </c:pt>
                <c:pt idx="5">
                  <c:v>4133.1459119299998</c:v>
                </c:pt>
                <c:pt idx="6">
                  <c:v>4320.9962157299997</c:v>
                </c:pt>
                <c:pt idx="7">
                  <c:v>4508.8447848300002</c:v>
                </c:pt>
                <c:pt idx="8">
                  <c:v>4696.6916193999996</c:v>
                </c:pt>
                <c:pt idx="9">
                  <c:v>4884.5367195899998</c:v>
                </c:pt>
                <c:pt idx="10">
                  <c:v>5072.3800855899999</c:v>
                </c:pt>
                <c:pt idx="11">
                  <c:v>5260.2217175599999</c:v>
                </c:pt>
                <c:pt idx="12">
                  <c:v>5448.0616156799997</c:v>
                </c:pt>
                <c:pt idx="13">
                  <c:v>5635.8997801200003</c:v>
                </c:pt>
                <c:pt idx="14">
                  <c:v>5823.7362110499998</c:v>
                </c:pt>
                <c:pt idx="15">
                  <c:v>6011.5709086300003</c:v>
                </c:pt>
                <c:pt idx="16">
                  <c:v>6199.4038730499997</c:v>
                </c:pt>
                <c:pt idx="17">
                  <c:v>6387.2351044699999</c:v>
                </c:pt>
                <c:pt idx="18">
                  <c:v>6575.0646030600001</c:v>
                </c:pt>
                <c:pt idx="19">
                  <c:v>6762.8923690000001</c:v>
                </c:pt>
                <c:pt idx="20">
                  <c:v>6950.7184024600001</c:v>
                </c:pt>
                <c:pt idx="21">
                  <c:v>7138.5427036000001</c:v>
                </c:pt>
                <c:pt idx="22">
                  <c:v>7326.3652726</c:v>
                </c:pt>
                <c:pt idx="23">
                  <c:v>7514.18610962</c:v>
                </c:pt>
                <c:pt idx="24">
                  <c:v>7702.0052148499999</c:v>
                </c:pt>
                <c:pt idx="25">
                  <c:v>7889.8225884499998</c:v>
                </c:pt>
                <c:pt idx="26">
                  <c:v>8077.6382305999996</c:v>
                </c:pt>
                <c:pt idx="27">
                  <c:v>8265.4521414499995</c:v>
                </c:pt>
                <c:pt idx="28">
                  <c:v>8453.2643211899995</c:v>
                </c:pt>
                <c:pt idx="29">
                  <c:v>8641.0747699900003</c:v>
                </c:pt>
                <c:pt idx="30">
                  <c:v>8828.8834880100003</c:v>
                </c:pt>
                <c:pt idx="31">
                  <c:v>9016.6904754299994</c:v>
                </c:pt>
                <c:pt idx="32">
                  <c:v>9204.4957324200004</c:v>
                </c:pt>
                <c:pt idx="33">
                  <c:v>9392.2992591599996</c:v>
                </c:pt>
                <c:pt idx="34">
                  <c:v>9580.1010557999998</c:v>
                </c:pt>
                <c:pt idx="35">
                  <c:v>9767.9011225199993</c:v>
                </c:pt>
                <c:pt idx="36">
                  <c:v>9955.6994594999996</c:v>
                </c:pt>
                <c:pt idx="37">
                  <c:v>10143.496066899999</c:v>
                </c:pt>
                <c:pt idx="38">
                  <c:v>10331.2909449</c:v>
                </c:pt>
                <c:pt idx="39">
                  <c:v>10519.084093699999</c:v>
                </c:pt>
                <c:pt idx="40">
                  <c:v>10706.8755134</c:v>
                </c:pt>
                <c:pt idx="41">
                  <c:v>10894.665204200001</c:v>
                </c:pt>
                <c:pt idx="42">
                  <c:v>11082.4531663</c:v>
                </c:pt>
                <c:pt idx="43">
                  <c:v>11270.239399800001</c:v>
                </c:pt>
                <c:pt idx="44">
                  <c:v>11458.023905</c:v>
                </c:pt>
                <c:pt idx="45">
                  <c:v>11645.8066819</c:v>
                </c:pt>
                <c:pt idx="46">
                  <c:v>11833.587730900001</c:v>
                </c:pt>
                <c:pt idx="47">
                  <c:v>12021.367051900001</c:v>
                </c:pt>
                <c:pt idx="48">
                  <c:v>12209.144645300001</c:v>
                </c:pt>
                <c:pt idx="49">
                  <c:v>12396.920511099999</c:v>
                </c:pt>
                <c:pt idx="50">
                  <c:v>12584.6946496</c:v>
                </c:pt>
                <c:pt idx="51">
                  <c:v>12772.4670609</c:v>
                </c:pt>
                <c:pt idx="52">
                  <c:v>12960.2377452</c:v>
                </c:pt>
                <c:pt idx="53">
                  <c:v>13148.0067027</c:v>
                </c:pt>
                <c:pt idx="54">
                  <c:v>13335.7739334</c:v>
                </c:pt>
                <c:pt idx="55">
                  <c:v>13523.539437699999</c:v>
                </c:pt>
                <c:pt idx="56">
                  <c:v>13711.3032157</c:v>
                </c:pt>
                <c:pt idx="57">
                  <c:v>13899.0652675</c:v>
                </c:pt>
                <c:pt idx="58">
                  <c:v>14086.8255933</c:v>
                </c:pt>
                <c:pt idx="59">
                  <c:v>14274.584193299999</c:v>
                </c:pt>
                <c:pt idx="60">
                  <c:v>14462.341067699999</c:v>
                </c:pt>
                <c:pt idx="61">
                  <c:v>14650.096216600001</c:v>
                </c:pt>
                <c:pt idx="62">
                  <c:v>14837.8496402</c:v>
                </c:pt>
                <c:pt idx="63">
                  <c:v>15025.6013387</c:v>
                </c:pt>
                <c:pt idx="64">
                  <c:v>15213.3513122</c:v>
                </c:pt>
                <c:pt idx="65">
                  <c:v>15401.0995609</c:v>
                </c:pt>
                <c:pt idx="66">
                  <c:v>15588.846084999999</c:v>
                </c:pt>
                <c:pt idx="67">
                  <c:v>15776.590884699999</c:v>
                </c:pt>
                <c:pt idx="68">
                  <c:v>15964.33396</c:v>
                </c:pt>
                <c:pt idx="69">
                  <c:v>16152.075311299999</c:v>
                </c:pt>
                <c:pt idx="70">
                  <c:v>16339.814938699999</c:v>
                </c:pt>
                <c:pt idx="71">
                  <c:v>16527.552842199999</c:v>
                </c:pt>
                <c:pt idx="72">
                  <c:v>16715.289022199999</c:v>
                </c:pt>
                <c:pt idx="73">
                  <c:v>16903.023478800002</c:v>
                </c:pt>
                <c:pt idx="74">
                  <c:v>17090.756212100001</c:v>
                </c:pt>
                <c:pt idx="75">
                  <c:v>17278.487222399999</c:v>
                </c:pt>
                <c:pt idx="76">
                  <c:v>17466.2165097</c:v>
                </c:pt>
                <c:pt idx="77">
                  <c:v>17653.944074300001</c:v>
                </c:pt>
                <c:pt idx="78">
                  <c:v>17841.669916300001</c:v>
                </c:pt>
                <c:pt idx="79">
                  <c:v>18029.394036000002</c:v>
                </c:pt>
                <c:pt idx="80">
                  <c:v>18217.116433399999</c:v>
                </c:pt>
                <c:pt idx="81">
                  <c:v>18404.837108700001</c:v>
                </c:pt>
                <c:pt idx="82">
                  <c:v>18592.556062200001</c:v>
                </c:pt>
                <c:pt idx="83">
                  <c:v>18780.273293999999</c:v>
                </c:pt>
                <c:pt idx="84">
                  <c:v>18967.988804199998</c:v>
                </c:pt>
                <c:pt idx="85">
                  <c:v>19155.702593000002</c:v>
                </c:pt>
                <c:pt idx="86">
                  <c:v>19343.4146607</c:v>
                </c:pt>
                <c:pt idx="87">
                  <c:v>19531.125007300001</c:v>
                </c:pt>
                <c:pt idx="88">
                  <c:v>19718.833633099999</c:v>
                </c:pt>
                <c:pt idx="89">
                  <c:v>19906.540538099998</c:v>
                </c:pt>
                <c:pt idx="90">
                  <c:v>20094.245722700001</c:v>
                </c:pt>
                <c:pt idx="91">
                  <c:v>20281.949186900001</c:v>
                </c:pt>
                <c:pt idx="92">
                  <c:v>20469.650930899999</c:v>
                </c:pt>
                <c:pt idx="93">
                  <c:v>20657.350955000002</c:v>
                </c:pt>
                <c:pt idx="94">
                  <c:v>20845.049259200001</c:v>
                </c:pt>
              </c:numCache>
            </c:numRef>
          </c:xVal>
          <c:yVal>
            <c:numRef>
              <c:f>'Dome 5'!$E$40:$E$134</c:f>
              <c:numCache>
                <c:formatCode>General</c:formatCode>
                <c:ptCount val="95"/>
                <c:pt idx="0">
                  <c:v>51.283700000000003</c:v>
                </c:pt>
                <c:pt idx="1">
                  <c:v>57.025300000000001</c:v>
                </c:pt>
                <c:pt idx="2">
                  <c:v>62.130899999999997</c:v>
                </c:pt>
                <c:pt idx="3">
                  <c:v>60.722700000000003</c:v>
                </c:pt>
                <c:pt idx="4">
                  <c:v>58.167299999999997</c:v>
                </c:pt>
                <c:pt idx="5">
                  <c:v>58.981000000000002</c:v>
                </c:pt>
                <c:pt idx="6">
                  <c:v>61.380299999999998</c:v>
                </c:pt>
                <c:pt idx="7">
                  <c:v>65.033600000000007</c:v>
                </c:pt>
                <c:pt idx="8">
                  <c:v>69.068700000000007</c:v>
                </c:pt>
                <c:pt idx="9">
                  <c:v>72.704700000000003</c:v>
                </c:pt>
                <c:pt idx="10">
                  <c:v>77.574100000000001</c:v>
                </c:pt>
                <c:pt idx="11">
                  <c:v>82.389200000000002</c:v>
                </c:pt>
                <c:pt idx="12">
                  <c:v>86.668999999999997</c:v>
                </c:pt>
                <c:pt idx="13">
                  <c:v>92.708399999999997</c:v>
                </c:pt>
                <c:pt idx="14">
                  <c:v>99.3874</c:v>
                </c:pt>
                <c:pt idx="15">
                  <c:v>103.5686</c:v>
                </c:pt>
                <c:pt idx="16">
                  <c:v>107.9055</c:v>
                </c:pt>
                <c:pt idx="17">
                  <c:v>113.3449</c:v>
                </c:pt>
                <c:pt idx="18">
                  <c:v>113.4721</c:v>
                </c:pt>
                <c:pt idx="19">
                  <c:v>111.4546</c:v>
                </c:pt>
                <c:pt idx="20">
                  <c:v>113.4465</c:v>
                </c:pt>
                <c:pt idx="21">
                  <c:v>116.7966</c:v>
                </c:pt>
                <c:pt idx="22">
                  <c:v>118.47499999999999</c:v>
                </c:pt>
                <c:pt idx="23">
                  <c:v>121.85129999999999</c:v>
                </c:pt>
                <c:pt idx="24">
                  <c:v>128.87219999999999</c:v>
                </c:pt>
                <c:pt idx="25">
                  <c:v>137.12479999999999</c:v>
                </c:pt>
                <c:pt idx="26">
                  <c:v>143.79400000000001</c:v>
                </c:pt>
                <c:pt idx="27">
                  <c:v>147.3167</c:v>
                </c:pt>
                <c:pt idx="28">
                  <c:v>148.40459999999999</c:v>
                </c:pt>
                <c:pt idx="29">
                  <c:v>149.23699999999999</c:v>
                </c:pt>
                <c:pt idx="30">
                  <c:v>150.5889</c:v>
                </c:pt>
                <c:pt idx="31">
                  <c:v>152.6815</c:v>
                </c:pt>
                <c:pt idx="32">
                  <c:v>156.49879999999999</c:v>
                </c:pt>
                <c:pt idx="33">
                  <c:v>160.4177</c:v>
                </c:pt>
                <c:pt idx="34">
                  <c:v>161.22800000000001</c:v>
                </c:pt>
                <c:pt idx="35">
                  <c:v>160.0043</c:v>
                </c:pt>
                <c:pt idx="36">
                  <c:v>160.49770000000001</c:v>
                </c:pt>
                <c:pt idx="37">
                  <c:v>163.2603</c:v>
                </c:pt>
                <c:pt idx="38">
                  <c:v>167.00880000000001</c:v>
                </c:pt>
                <c:pt idx="39">
                  <c:v>171.36789999999999</c:v>
                </c:pt>
                <c:pt idx="40">
                  <c:v>176.06010000000001</c:v>
                </c:pt>
                <c:pt idx="41">
                  <c:v>182.25030000000001</c:v>
                </c:pt>
                <c:pt idx="42">
                  <c:v>190.59299999999999</c:v>
                </c:pt>
                <c:pt idx="43">
                  <c:v>195.44909999999999</c:v>
                </c:pt>
                <c:pt idx="44">
                  <c:v>189.33439999999999</c:v>
                </c:pt>
                <c:pt idx="45">
                  <c:v>180.0258</c:v>
                </c:pt>
                <c:pt idx="46">
                  <c:v>179.52690000000001</c:v>
                </c:pt>
                <c:pt idx="47">
                  <c:v>186.39570000000001</c:v>
                </c:pt>
                <c:pt idx="48">
                  <c:v>194.32759999999999</c:v>
                </c:pt>
                <c:pt idx="49">
                  <c:v>198.1694</c:v>
                </c:pt>
                <c:pt idx="50">
                  <c:v>197.4581</c:v>
                </c:pt>
                <c:pt idx="51">
                  <c:v>199.75280000000001</c:v>
                </c:pt>
                <c:pt idx="52">
                  <c:v>206.11949999999999</c:v>
                </c:pt>
                <c:pt idx="53">
                  <c:v>208.76089999999999</c:v>
                </c:pt>
                <c:pt idx="54">
                  <c:v>210.60849999999999</c:v>
                </c:pt>
                <c:pt idx="55">
                  <c:v>214.5617</c:v>
                </c:pt>
                <c:pt idx="56">
                  <c:v>219.63030000000001</c:v>
                </c:pt>
                <c:pt idx="57">
                  <c:v>218.05619999999999</c:v>
                </c:pt>
                <c:pt idx="58">
                  <c:v>216.38249999999999</c:v>
                </c:pt>
                <c:pt idx="59">
                  <c:v>222.452</c:v>
                </c:pt>
                <c:pt idx="60">
                  <c:v>227.66550000000001</c:v>
                </c:pt>
                <c:pt idx="61">
                  <c:v>231.75360000000001</c:v>
                </c:pt>
                <c:pt idx="62">
                  <c:v>235.31209999999999</c:v>
                </c:pt>
                <c:pt idx="63">
                  <c:v>239.7722</c:v>
                </c:pt>
                <c:pt idx="64">
                  <c:v>246.69560000000001</c:v>
                </c:pt>
                <c:pt idx="65">
                  <c:v>254.26730000000001</c:v>
                </c:pt>
                <c:pt idx="66">
                  <c:v>262.00869999999998</c:v>
                </c:pt>
                <c:pt idx="67">
                  <c:v>270.56319999999999</c:v>
                </c:pt>
                <c:pt idx="68">
                  <c:v>276.61329999999998</c:v>
                </c:pt>
                <c:pt idx="69">
                  <c:v>276.53910000000002</c:v>
                </c:pt>
                <c:pt idx="70">
                  <c:v>279.50959999999998</c:v>
                </c:pt>
                <c:pt idx="71">
                  <c:v>286.34399999999999</c:v>
                </c:pt>
                <c:pt idx="72">
                  <c:v>289.88249999999999</c:v>
                </c:pt>
                <c:pt idx="73">
                  <c:v>295.11219999999997</c:v>
                </c:pt>
                <c:pt idx="74">
                  <c:v>301.2131</c:v>
                </c:pt>
                <c:pt idx="75">
                  <c:v>303.78739999999999</c:v>
                </c:pt>
                <c:pt idx="76">
                  <c:v>305.08440000000002</c:v>
                </c:pt>
                <c:pt idx="77">
                  <c:v>305.49329999999998</c:v>
                </c:pt>
                <c:pt idx="78">
                  <c:v>305.0213</c:v>
                </c:pt>
                <c:pt idx="79">
                  <c:v>303.75979999999998</c:v>
                </c:pt>
                <c:pt idx="80">
                  <c:v>301.79259999999999</c:v>
                </c:pt>
                <c:pt idx="81">
                  <c:v>299.71719999999999</c:v>
                </c:pt>
                <c:pt idx="82">
                  <c:v>297.33249999999998</c:v>
                </c:pt>
                <c:pt idx="83">
                  <c:v>297.85050000000001</c:v>
                </c:pt>
                <c:pt idx="84">
                  <c:v>297.47109999999998</c:v>
                </c:pt>
                <c:pt idx="85">
                  <c:v>293.36309999999997</c:v>
                </c:pt>
                <c:pt idx="86">
                  <c:v>285.06479999999999</c:v>
                </c:pt>
                <c:pt idx="87">
                  <c:v>281.45460000000003</c:v>
                </c:pt>
                <c:pt idx="88">
                  <c:v>287.23779999999999</c:v>
                </c:pt>
                <c:pt idx="89">
                  <c:v>289.55799999999999</c:v>
                </c:pt>
                <c:pt idx="90">
                  <c:v>275.76310000000001</c:v>
                </c:pt>
                <c:pt idx="91">
                  <c:v>243.0411</c:v>
                </c:pt>
                <c:pt idx="92">
                  <c:v>214.16210000000001</c:v>
                </c:pt>
                <c:pt idx="93">
                  <c:v>201.2098</c:v>
                </c:pt>
                <c:pt idx="94">
                  <c:v>194.5153</c:v>
                </c:pt>
              </c:numCache>
            </c:numRef>
          </c:yVal>
          <c:smooth val="0"/>
          <c:extLst>
            <c:ext xmlns:c16="http://schemas.microsoft.com/office/drawing/2014/chart" uri="{C3380CC4-5D6E-409C-BE32-E72D297353CC}">
              <c16:uniqueId val="{00000000-D38D-174D-BF84-DB1DAC251739}"/>
            </c:ext>
          </c:extLst>
        </c:ser>
        <c:ser>
          <c:idx val="1"/>
          <c:order val="1"/>
          <c:tx>
            <c:v>Best 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2027276902887139"/>
                  <c:y val="-0.3322750801983085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5'!$D$40,'Dome 5'!$D$134)</c:f>
              <c:numCache>
                <c:formatCode>General</c:formatCode>
                <c:ptCount val="2"/>
                <c:pt idx="0">
                  <c:v>3193.8683662399999</c:v>
                </c:pt>
                <c:pt idx="1">
                  <c:v>20845.049259200001</c:v>
                </c:pt>
              </c:numCache>
            </c:numRef>
          </c:xVal>
          <c:yVal>
            <c:numRef>
              <c:f>('Dome 5'!$E$40,'Dome 5'!$E$134)</c:f>
              <c:numCache>
                <c:formatCode>General</c:formatCode>
                <c:ptCount val="2"/>
                <c:pt idx="0">
                  <c:v>51.283700000000003</c:v>
                </c:pt>
                <c:pt idx="1">
                  <c:v>194.5153</c:v>
                </c:pt>
              </c:numCache>
            </c:numRef>
          </c:yVal>
          <c:smooth val="0"/>
          <c:extLst>
            <c:ext xmlns:c16="http://schemas.microsoft.com/office/drawing/2014/chart" uri="{C3380CC4-5D6E-409C-BE32-E72D297353CC}">
              <c16:uniqueId val="{00000002-D38D-174D-BF84-DB1DAC251739}"/>
            </c:ext>
          </c:extLst>
        </c:ser>
        <c:dLbls>
          <c:showLegendKey val="0"/>
          <c:showVal val="0"/>
          <c:showCatName val="0"/>
          <c:showSerName val="0"/>
          <c:showPercent val="0"/>
          <c:showBubbleSize val="0"/>
        </c:dLbls>
        <c:axId val="514904128"/>
        <c:axId val="514906752"/>
      </c:scatterChart>
      <c:valAx>
        <c:axId val="51490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906752"/>
        <c:crosses val="autoZero"/>
        <c:crossBetween val="midCat"/>
      </c:valAx>
      <c:valAx>
        <c:axId val="514906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9041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 </a:t>
            </a:r>
            <a:r>
              <a:rPr lang="en-US"/>
              <a:t>A-A'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A-A'</c:v>
          </c:tx>
          <c:spPr>
            <a:ln w="19050" cap="rnd">
              <a:noFill/>
              <a:round/>
            </a:ln>
            <a:effectLst/>
          </c:spPr>
          <c:marker>
            <c:symbol val="circle"/>
            <c:size val="5"/>
            <c:spPr>
              <a:solidFill>
                <a:schemeClr val="accent1"/>
              </a:solidFill>
              <a:ln w="9525">
                <a:solidFill>
                  <a:schemeClr val="accent1"/>
                </a:solidFill>
              </a:ln>
              <a:effectLst/>
            </c:spPr>
          </c:marker>
          <c:xVal>
            <c:numRef>
              <c:f>'Dome 5'!$A$42:$A$112</c:f>
              <c:numCache>
                <c:formatCode>General</c:formatCode>
                <c:ptCount val="71"/>
                <c:pt idx="0">
                  <c:v>3436.1784352200002</c:v>
                </c:pt>
                <c:pt idx="1">
                  <c:v>3617.0160268099999</c:v>
                </c:pt>
                <c:pt idx="2">
                  <c:v>3797.8522342000001</c:v>
                </c:pt>
                <c:pt idx="3">
                  <c:v>3978.6870583099999</c:v>
                </c:pt>
                <c:pt idx="4">
                  <c:v>4159.5205000300002</c:v>
                </c:pt>
                <c:pt idx="5">
                  <c:v>4340.3525602700001</c:v>
                </c:pt>
                <c:pt idx="6">
                  <c:v>4521.1832399200002</c:v>
                </c:pt>
                <c:pt idx="7">
                  <c:v>4702.0125398700002</c:v>
                </c:pt>
                <c:pt idx="8">
                  <c:v>4882.8404610400003</c:v>
                </c:pt>
                <c:pt idx="9">
                  <c:v>5063.6670043100003</c:v>
                </c:pt>
                <c:pt idx="10">
                  <c:v>5244.4921705899997</c:v>
                </c:pt>
                <c:pt idx="11">
                  <c:v>5425.3159607699999</c:v>
                </c:pt>
                <c:pt idx="12">
                  <c:v>5606.1383757499998</c:v>
                </c:pt>
                <c:pt idx="13">
                  <c:v>5786.9594164299997</c:v>
                </c:pt>
                <c:pt idx="14">
                  <c:v>5967.7790837000002</c:v>
                </c:pt>
                <c:pt idx="15">
                  <c:v>6148.5973784600001</c:v>
                </c:pt>
                <c:pt idx="16">
                  <c:v>6329.4143016099997</c:v>
                </c:pt>
                <c:pt idx="17">
                  <c:v>6510.2298540299998</c:v>
                </c:pt>
                <c:pt idx="18">
                  <c:v>6691.0440366399998</c:v>
                </c:pt>
                <c:pt idx="19">
                  <c:v>6871.8568503099996</c:v>
                </c:pt>
                <c:pt idx="20">
                  <c:v>7052.6682959500004</c:v>
                </c:pt>
                <c:pt idx="21">
                  <c:v>7233.4783744400002</c:v>
                </c:pt>
                <c:pt idx="22">
                  <c:v>7414.2870867000001</c:v>
                </c:pt>
                <c:pt idx="23">
                  <c:v>7595.0944336000002</c:v>
                </c:pt>
                <c:pt idx="24">
                  <c:v>7775.90041604</c:v>
                </c:pt>
                <c:pt idx="25">
                  <c:v>7956.70503491</c:v>
                </c:pt>
                <c:pt idx="26">
                  <c:v>8137.5082911099998</c:v>
                </c:pt>
                <c:pt idx="27">
                  <c:v>8318.3101855299992</c:v>
                </c:pt>
                <c:pt idx="28">
                  <c:v>8499.1107190599996</c:v>
                </c:pt>
                <c:pt idx="29">
                  <c:v>8679.9098925899998</c:v>
                </c:pt>
                <c:pt idx="30">
                  <c:v>8860.7077070100004</c:v>
                </c:pt>
                <c:pt idx="31">
                  <c:v>9041.5041632199991</c:v>
                </c:pt>
                <c:pt idx="32">
                  <c:v>9222.2992620999994</c:v>
                </c:pt>
                <c:pt idx="33">
                  <c:v>9403.0930045500008</c:v>
                </c:pt>
                <c:pt idx="34">
                  <c:v>9583.8853914600004</c:v>
                </c:pt>
                <c:pt idx="35">
                  <c:v>9764.6764237099997</c:v>
                </c:pt>
                <c:pt idx="36">
                  <c:v>9945.4661021899992</c:v>
                </c:pt>
                <c:pt idx="37">
                  <c:v>10126.2544278</c:v>
                </c:pt>
                <c:pt idx="38">
                  <c:v>10307.0414014</c:v>
                </c:pt>
                <c:pt idx="39">
                  <c:v>10487.827023899999</c:v>
                </c:pt>
                <c:pt idx="40">
                  <c:v>10668.6112963</c:v>
                </c:pt>
                <c:pt idx="41">
                  <c:v>10849.394219199999</c:v>
                </c:pt>
                <c:pt idx="42">
                  <c:v>11030.175793799999</c:v>
                </c:pt>
                <c:pt idx="43">
                  <c:v>11210.9560208</c:v>
                </c:pt>
                <c:pt idx="44">
                  <c:v>11391.734901100001</c:v>
                </c:pt>
                <c:pt idx="45">
                  <c:v>11572.5124357</c:v>
                </c:pt>
                <c:pt idx="46">
                  <c:v>11753.2886254</c:v>
                </c:pt>
                <c:pt idx="47">
                  <c:v>11934.0634711</c:v>
                </c:pt>
                <c:pt idx="48">
                  <c:v>12114.8369736</c:v>
                </c:pt>
                <c:pt idx="49">
                  <c:v>12295.6091339</c:v>
                </c:pt>
                <c:pt idx="50">
                  <c:v>12476.379952900001</c:v>
                </c:pt>
                <c:pt idx="51">
                  <c:v>12657.149431399999</c:v>
                </c:pt>
                <c:pt idx="52">
                  <c:v>12837.917570400001</c:v>
                </c:pt>
                <c:pt idx="53">
                  <c:v>13018.6843706</c:v>
                </c:pt>
                <c:pt idx="54">
                  <c:v>13199.449833000001</c:v>
                </c:pt>
                <c:pt idx="55">
                  <c:v>13380.2139585</c:v>
                </c:pt>
                <c:pt idx="56">
                  <c:v>13560.976747999999</c:v>
                </c:pt>
                <c:pt idx="57">
                  <c:v>13741.738202299999</c:v>
                </c:pt>
                <c:pt idx="58">
                  <c:v>13922.4983223</c:v>
                </c:pt>
                <c:pt idx="59">
                  <c:v>14103.257108899999</c:v>
                </c:pt>
                <c:pt idx="60">
                  <c:v>14284.014563000001</c:v>
                </c:pt>
                <c:pt idx="61">
                  <c:v>14464.7706855</c:v>
                </c:pt>
                <c:pt idx="62">
                  <c:v>14645.525477200001</c:v>
                </c:pt>
                <c:pt idx="63">
                  <c:v>14826.278939100001</c:v>
                </c:pt>
                <c:pt idx="64">
                  <c:v>15007.031071900001</c:v>
                </c:pt>
                <c:pt idx="65">
                  <c:v>15187.781876700001</c:v>
                </c:pt>
                <c:pt idx="66">
                  <c:v>15368.5313542</c:v>
                </c:pt>
                <c:pt idx="67">
                  <c:v>15549.279505300001</c:v>
                </c:pt>
                <c:pt idx="68">
                  <c:v>15730.026330999999</c:v>
                </c:pt>
                <c:pt idx="69">
                  <c:v>15910.771832099999</c:v>
                </c:pt>
                <c:pt idx="70">
                  <c:v>16091.516009499999</c:v>
                </c:pt>
              </c:numCache>
            </c:numRef>
          </c:xVal>
          <c:yVal>
            <c:numRef>
              <c:f>'Dome 5'!$N$23:$N$93</c:f>
              <c:numCache>
                <c:formatCode>General</c:formatCode>
                <c:ptCount val="71"/>
                <c:pt idx="0">
                  <c:v>-1.8405535596016875E-2</c:v>
                </c:pt>
                <c:pt idx="1">
                  <c:v>17.94391088364199</c:v>
                </c:pt>
                <c:pt idx="2">
                  <c:v>40.131643636440003</c:v>
                </c:pt>
                <c:pt idx="3">
                  <c:v>63.513192711941997</c:v>
                </c:pt>
                <c:pt idx="4">
                  <c:v>84.14165809964598</c:v>
                </c:pt>
                <c:pt idx="5">
                  <c:v>102.018639788814</c:v>
                </c:pt>
                <c:pt idx="6">
                  <c:v>110.57913776894401</c:v>
                </c:pt>
                <c:pt idx="7">
                  <c:v>102.72905202953399</c:v>
                </c:pt>
                <c:pt idx="8">
                  <c:v>89.281082559727992</c:v>
                </c:pt>
                <c:pt idx="9">
                  <c:v>74.553529349141996</c:v>
                </c:pt>
                <c:pt idx="10">
                  <c:v>61.951792387037983</c:v>
                </c:pt>
                <c:pt idx="11">
                  <c:v>54.758871662914004</c:v>
                </c:pt>
                <c:pt idx="12">
                  <c:v>50.944867166149976</c:v>
                </c:pt>
                <c:pt idx="13">
                  <c:v>42.826078886125998</c:v>
                </c:pt>
                <c:pt idx="14">
                  <c:v>30.516606812340001</c:v>
                </c:pt>
                <c:pt idx="15">
                  <c:v>17.877850934171988</c:v>
                </c:pt>
                <c:pt idx="16">
                  <c:v>2.644611241001968</c:v>
                </c:pt>
                <c:pt idx="17">
                  <c:v>-13.143812277553991</c:v>
                </c:pt>
                <c:pt idx="18">
                  <c:v>-24.563419632352009</c:v>
                </c:pt>
                <c:pt idx="19">
                  <c:v>-31.760510833658003</c:v>
                </c:pt>
                <c:pt idx="20">
                  <c:v>-40.487285892210011</c:v>
                </c:pt>
                <c:pt idx="21">
                  <c:v>-48.300744818392005</c:v>
                </c:pt>
                <c:pt idx="22">
                  <c:v>-50.27928762306</c:v>
                </c:pt>
                <c:pt idx="23">
                  <c:v>-50.11061431648001</c:v>
                </c:pt>
                <c:pt idx="24">
                  <c:v>-48.032624909272002</c:v>
                </c:pt>
                <c:pt idx="25">
                  <c:v>-44.021219411938006</c:v>
                </c:pt>
                <c:pt idx="26">
                  <c:v>-43.000797835098012</c:v>
                </c:pt>
                <c:pt idx="27">
                  <c:v>-40.824160189254002</c:v>
                </c:pt>
                <c:pt idx="28">
                  <c:v>-39.864606484907966</c:v>
                </c:pt>
                <c:pt idx="29">
                  <c:v>-40.507036732562</c:v>
                </c:pt>
                <c:pt idx="30">
                  <c:v>-30.703250942718</c:v>
                </c:pt>
                <c:pt idx="31">
                  <c:v>-15.467749125995994</c:v>
                </c:pt>
                <c:pt idx="32">
                  <c:v>-6.9712312927799758</c:v>
                </c:pt>
                <c:pt idx="33">
                  <c:v>-9.4969974536900281</c:v>
                </c:pt>
                <c:pt idx="34">
                  <c:v>-16.13124761922802</c:v>
                </c:pt>
                <c:pt idx="35">
                  <c:v>-18.030381799777984</c:v>
                </c:pt>
                <c:pt idx="36">
                  <c:v>-13.609700005842001</c:v>
                </c:pt>
                <c:pt idx="37">
                  <c:v>-9.7383022480400143</c:v>
                </c:pt>
                <c:pt idx="38">
                  <c:v>-8.1606885365200128</c:v>
                </c:pt>
                <c:pt idx="39">
                  <c:v>-3.3637588820199937</c:v>
                </c:pt>
                <c:pt idx="40">
                  <c:v>5.8715867036600287</c:v>
                </c:pt>
                <c:pt idx="41">
                  <c:v>13.879748213440024</c:v>
                </c:pt>
                <c:pt idx="42">
                  <c:v>20.584525633160013</c:v>
                </c:pt>
                <c:pt idx="43">
                  <c:v>25.654618954559993</c:v>
                </c:pt>
                <c:pt idx="44">
                  <c:v>25.27372816702001</c:v>
                </c:pt>
                <c:pt idx="45">
                  <c:v>28.63655325873998</c:v>
                </c:pt>
                <c:pt idx="46">
                  <c:v>35.848094220279989</c:v>
                </c:pt>
                <c:pt idx="47">
                  <c:v>38.985151041020004</c:v>
                </c:pt>
                <c:pt idx="48">
                  <c:v>39.902423711520015</c:v>
                </c:pt>
                <c:pt idx="49">
                  <c:v>42.018812219979992</c:v>
                </c:pt>
                <c:pt idx="50">
                  <c:v>47.582016555779973</c:v>
                </c:pt>
                <c:pt idx="51">
                  <c:v>52.059336709480021</c:v>
                </c:pt>
                <c:pt idx="52">
                  <c:v>45.482572669279961</c:v>
                </c:pt>
                <c:pt idx="53">
                  <c:v>31.662924426919972</c:v>
                </c:pt>
                <c:pt idx="54">
                  <c:v>24.670591970600015</c:v>
                </c:pt>
                <c:pt idx="55">
                  <c:v>27.581575289699998</c:v>
                </c:pt>
                <c:pt idx="56">
                  <c:v>30.206974373599991</c:v>
                </c:pt>
                <c:pt idx="57">
                  <c:v>28.70128921285999</c:v>
                </c:pt>
                <c:pt idx="58">
                  <c:v>27.834619796859982</c:v>
                </c:pt>
                <c:pt idx="59">
                  <c:v>30.586566114980002</c:v>
                </c:pt>
                <c:pt idx="60">
                  <c:v>35.534128156599962</c:v>
                </c:pt>
                <c:pt idx="61">
                  <c:v>41.513005911099981</c:v>
                </c:pt>
                <c:pt idx="62">
                  <c:v>48.105999369040006</c:v>
                </c:pt>
                <c:pt idx="63">
                  <c:v>50.526708518619955</c:v>
                </c:pt>
                <c:pt idx="64">
                  <c:v>47.666533351580028</c:v>
                </c:pt>
                <c:pt idx="65">
                  <c:v>42.123373854940041</c:v>
                </c:pt>
                <c:pt idx="66">
                  <c:v>35.867130020440015</c:v>
                </c:pt>
                <c:pt idx="67">
                  <c:v>28.972301837460009</c:v>
                </c:pt>
                <c:pt idx="68">
                  <c:v>20.166489294200005</c:v>
                </c:pt>
                <c:pt idx="69">
                  <c:v>9.1683923812200305</c:v>
                </c:pt>
                <c:pt idx="70">
                  <c:v>-8.4788912100009384E-2</c:v>
                </c:pt>
              </c:numCache>
            </c:numRef>
          </c:yVal>
          <c:smooth val="0"/>
          <c:extLst>
            <c:ext xmlns:c16="http://schemas.microsoft.com/office/drawing/2014/chart" uri="{C3380CC4-5D6E-409C-BE32-E72D297353CC}">
              <c16:uniqueId val="{00000000-75E1-1448-8289-45754374F67B}"/>
            </c:ext>
          </c:extLst>
        </c:ser>
        <c:dLbls>
          <c:showLegendKey val="0"/>
          <c:showVal val="0"/>
          <c:showCatName val="0"/>
          <c:showSerName val="0"/>
          <c:showPercent val="0"/>
          <c:showBubbleSize val="0"/>
        </c:dLbls>
        <c:axId val="641357488"/>
        <c:axId val="641355520"/>
      </c:scatterChart>
      <c:valAx>
        <c:axId val="6413574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a:t>
                </a:r>
                <a:r>
                  <a:rPr lang="en-US" baseline="0"/>
                  <a:t> (m)</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355520"/>
        <c:crosses val="autoZero"/>
        <c:crossBetween val="midCat"/>
      </c:valAx>
      <c:valAx>
        <c:axId val="641355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3574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1'!$E$18</c:f>
              <c:strCache>
                <c:ptCount val="1"/>
                <c:pt idx="0">
                  <c:v>B-B'</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1'!$D$41:$D$86</c:f>
              <c:numCache>
                <c:formatCode>General</c:formatCode>
                <c:ptCount val="46"/>
                <c:pt idx="0">
                  <c:v>4060.6857290799999</c:v>
                </c:pt>
                <c:pt idx="1">
                  <c:v>4245.2083365099998</c:v>
                </c:pt>
                <c:pt idx="2">
                  <c:v>4429.72626433</c:v>
                </c:pt>
                <c:pt idx="3">
                  <c:v>4614.2395147300003</c:v>
                </c:pt>
                <c:pt idx="4">
                  <c:v>4798.7480899000002</c:v>
                </c:pt>
                <c:pt idx="5">
                  <c:v>4983.2519920000004</c:v>
                </c:pt>
                <c:pt idx="6">
                  <c:v>5167.7512232299996</c:v>
                </c:pt>
                <c:pt idx="7">
                  <c:v>5352.2457857600002</c:v>
                </c:pt>
                <c:pt idx="8">
                  <c:v>5536.7356817899999</c:v>
                </c:pt>
                <c:pt idx="9">
                  <c:v>5721.2209134799996</c:v>
                </c:pt>
                <c:pt idx="10">
                  <c:v>5905.7014830300004</c:v>
                </c:pt>
                <c:pt idx="11">
                  <c:v>6090.1773926200003</c:v>
                </c:pt>
                <c:pt idx="12">
                  <c:v>6274.6486444100001</c:v>
                </c:pt>
                <c:pt idx="13">
                  <c:v>6459.1152406000001</c:v>
                </c:pt>
                <c:pt idx="14">
                  <c:v>6643.5771833700001</c:v>
                </c:pt>
                <c:pt idx="15">
                  <c:v>6828.0344748899997</c:v>
                </c:pt>
                <c:pt idx="16">
                  <c:v>7012.4871173399997</c:v>
                </c:pt>
                <c:pt idx="17">
                  <c:v>7196.9351128999997</c:v>
                </c:pt>
                <c:pt idx="18">
                  <c:v>7381.3784637500003</c:v>
                </c:pt>
                <c:pt idx="19">
                  <c:v>7565.8171720700002</c:v>
                </c:pt>
                <c:pt idx="20">
                  <c:v>7750.2512400400001</c:v>
                </c:pt>
                <c:pt idx="21">
                  <c:v>7934.6806698199998</c:v>
                </c:pt>
                <c:pt idx="22">
                  <c:v>8119.1054636099998</c:v>
                </c:pt>
                <c:pt idx="23">
                  <c:v>8303.5256235699999</c:v>
                </c:pt>
                <c:pt idx="24">
                  <c:v>8487.9411518899997</c:v>
                </c:pt>
                <c:pt idx="25">
                  <c:v>8672.3520507400008</c:v>
                </c:pt>
                <c:pt idx="26">
                  <c:v>8856.7583222800004</c:v>
                </c:pt>
                <c:pt idx="27">
                  <c:v>9041.1599687100006</c:v>
                </c:pt>
                <c:pt idx="28">
                  <c:v>9225.5569921900005</c:v>
                </c:pt>
                <c:pt idx="29">
                  <c:v>9409.9493949000007</c:v>
                </c:pt>
                <c:pt idx="30">
                  <c:v>9594.3371790099991</c:v>
                </c:pt>
                <c:pt idx="31">
                  <c:v>9778.7203466899991</c:v>
                </c:pt>
                <c:pt idx="32">
                  <c:v>9963.0989001300004</c:v>
                </c:pt>
                <c:pt idx="33">
                  <c:v>10147.472841500001</c:v>
                </c:pt>
                <c:pt idx="34">
                  <c:v>10331.8421729</c:v>
                </c:pt>
                <c:pt idx="35">
                  <c:v>10516.2068967</c:v>
                </c:pt>
                <c:pt idx="36">
                  <c:v>10700.567014800001</c:v>
                </c:pt>
                <c:pt idx="37">
                  <c:v>10884.9225296</c:v>
                </c:pt>
                <c:pt idx="38">
                  <c:v>11069.273443100001</c:v>
                </c:pt>
                <c:pt idx="39">
                  <c:v>11253.6197576</c:v>
                </c:pt>
                <c:pt idx="40">
                  <c:v>11437.961475300001</c:v>
                </c:pt>
                <c:pt idx="41">
                  <c:v>11622.298598199999</c:v>
                </c:pt>
                <c:pt idx="42">
                  <c:v>11806.6311286</c:v>
                </c:pt>
                <c:pt idx="43">
                  <c:v>11990.959068599999</c:v>
                </c:pt>
                <c:pt idx="44">
                  <c:v>12175.282420400001</c:v>
                </c:pt>
                <c:pt idx="45">
                  <c:v>12359.6011862</c:v>
                </c:pt>
              </c:numCache>
            </c:numRef>
          </c:xVal>
          <c:yVal>
            <c:numRef>
              <c:f>'Dome 1'!$E$41:$E$86</c:f>
              <c:numCache>
                <c:formatCode>General</c:formatCode>
                <c:ptCount val="46"/>
                <c:pt idx="0">
                  <c:v>44.3003</c:v>
                </c:pt>
                <c:pt idx="1">
                  <c:v>49.628399999999999</c:v>
                </c:pt>
                <c:pt idx="2">
                  <c:v>59.315800000000003</c:v>
                </c:pt>
                <c:pt idx="3">
                  <c:v>68.742900000000006</c:v>
                </c:pt>
                <c:pt idx="4">
                  <c:v>75.217699999999994</c:v>
                </c:pt>
                <c:pt idx="5">
                  <c:v>82.583699999999993</c:v>
                </c:pt>
                <c:pt idx="6">
                  <c:v>92.300600000000003</c:v>
                </c:pt>
                <c:pt idx="7">
                  <c:v>103.4323</c:v>
                </c:pt>
                <c:pt idx="8">
                  <c:v>117.3907</c:v>
                </c:pt>
                <c:pt idx="9">
                  <c:v>135.14070000000001</c:v>
                </c:pt>
                <c:pt idx="10">
                  <c:v>151.75569999999999</c:v>
                </c:pt>
                <c:pt idx="11">
                  <c:v>155.21780000000001</c:v>
                </c:pt>
                <c:pt idx="12">
                  <c:v>151.51599999999999</c:v>
                </c:pt>
                <c:pt idx="13">
                  <c:v>154.84559999999999</c:v>
                </c:pt>
                <c:pt idx="14">
                  <c:v>169.42750000000001</c:v>
                </c:pt>
                <c:pt idx="15">
                  <c:v>184.47120000000001</c:v>
                </c:pt>
                <c:pt idx="16">
                  <c:v>188.82329999999999</c:v>
                </c:pt>
                <c:pt idx="17">
                  <c:v>185.93610000000001</c:v>
                </c:pt>
                <c:pt idx="18">
                  <c:v>182.68260000000001</c:v>
                </c:pt>
                <c:pt idx="19">
                  <c:v>176.1378</c:v>
                </c:pt>
                <c:pt idx="20">
                  <c:v>170.8973</c:v>
                </c:pt>
                <c:pt idx="21">
                  <c:v>170.4238</c:v>
                </c:pt>
                <c:pt idx="22">
                  <c:v>166.85570000000001</c:v>
                </c:pt>
                <c:pt idx="23">
                  <c:v>157.11170000000001</c:v>
                </c:pt>
                <c:pt idx="24">
                  <c:v>143.81379999999999</c:v>
                </c:pt>
                <c:pt idx="25">
                  <c:v>132.62799999999999</c:v>
                </c:pt>
                <c:pt idx="26">
                  <c:v>123.28100000000001</c:v>
                </c:pt>
                <c:pt idx="27">
                  <c:v>117.08110000000001</c:v>
                </c:pt>
                <c:pt idx="28">
                  <c:v>109.27970000000001</c:v>
                </c:pt>
                <c:pt idx="29">
                  <c:v>97.437600000000003</c:v>
                </c:pt>
                <c:pt idx="30">
                  <c:v>82.089600000000004</c:v>
                </c:pt>
                <c:pt idx="31">
                  <c:v>69.085599999999999</c:v>
                </c:pt>
                <c:pt idx="32">
                  <c:v>57.590200000000003</c:v>
                </c:pt>
                <c:pt idx="33">
                  <c:v>45.246000000000002</c:v>
                </c:pt>
                <c:pt idx="34">
                  <c:v>30.356100000000001</c:v>
                </c:pt>
                <c:pt idx="35">
                  <c:v>14.864599999999999</c:v>
                </c:pt>
                <c:pt idx="36">
                  <c:v>-2.6741999999899999</c:v>
                </c:pt>
                <c:pt idx="37">
                  <c:v>-22.085999999999999</c:v>
                </c:pt>
                <c:pt idx="38">
                  <c:v>-42.037300000000002</c:v>
                </c:pt>
                <c:pt idx="39">
                  <c:v>-60.481000000000002</c:v>
                </c:pt>
                <c:pt idx="40">
                  <c:v>-79.400199999999998</c:v>
                </c:pt>
                <c:pt idx="41">
                  <c:v>-99.143799999999999</c:v>
                </c:pt>
                <c:pt idx="42">
                  <c:v>-118.2176</c:v>
                </c:pt>
                <c:pt idx="43">
                  <c:v>-144.2372</c:v>
                </c:pt>
                <c:pt idx="44">
                  <c:v>-176.70859999999999</c:v>
                </c:pt>
                <c:pt idx="45">
                  <c:v>-201.8186</c:v>
                </c:pt>
              </c:numCache>
            </c:numRef>
          </c:yVal>
          <c:smooth val="0"/>
          <c:extLst>
            <c:ext xmlns:c16="http://schemas.microsoft.com/office/drawing/2014/chart" uri="{C3380CC4-5D6E-409C-BE32-E72D297353CC}">
              <c16:uniqueId val="{00000000-F735-7544-9FDE-2FB708B724FA}"/>
            </c:ext>
          </c:extLst>
        </c:ser>
        <c:ser>
          <c:idx val="1"/>
          <c:order val="1"/>
          <c:tx>
            <c:v>Best_Fit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4660236220472442"/>
                  <c:y val="0.136235053951589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1'!$D$41,'Dome 1'!$D$86)</c:f>
              <c:numCache>
                <c:formatCode>General</c:formatCode>
                <c:ptCount val="2"/>
                <c:pt idx="0">
                  <c:v>4060.6857290799999</c:v>
                </c:pt>
                <c:pt idx="1">
                  <c:v>12359.6011862</c:v>
                </c:pt>
              </c:numCache>
            </c:numRef>
          </c:xVal>
          <c:yVal>
            <c:numRef>
              <c:f>('Dome 1'!$E$41,'Dome 1'!$E$86)</c:f>
              <c:numCache>
                <c:formatCode>General</c:formatCode>
                <c:ptCount val="2"/>
                <c:pt idx="0">
                  <c:v>44.3003</c:v>
                </c:pt>
                <c:pt idx="1">
                  <c:v>-201.8186</c:v>
                </c:pt>
              </c:numCache>
            </c:numRef>
          </c:yVal>
          <c:smooth val="0"/>
          <c:extLst>
            <c:ext xmlns:c16="http://schemas.microsoft.com/office/drawing/2014/chart" uri="{C3380CC4-5D6E-409C-BE32-E72D297353CC}">
              <c16:uniqueId val="{00000002-F735-7544-9FDE-2FB708B724FA}"/>
            </c:ext>
          </c:extLst>
        </c:ser>
        <c:dLbls>
          <c:showLegendKey val="0"/>
          <c:showVal val="0"/>
          <c:showCatName val="0"/>
          <c:showSerName val="0"/>
          <c:showPercent val="0"/>
          <c:showBubbleSize val="0"/>
        </c:dLbls>
        <c:axId val="683113136"/>
        <c:axId val="683106576"/>
      </c:scatterChart>
      <c:valAx>
        <c:axId val="6831131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layout>
            <c:manualLayout>
              <c:xMode val="edge"/>
              <c:yMode val="edge"/>
              <c:x val="0.49127668416447945"/>
              <c:y val="0.878680373286672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106576"/>
        <c:crosses val="autoZero"/>
        <c:crossBetween val="midCat"/>
      </c:valAx>
      <c:valAx>
        <c:axId val="683106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1131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Slope-Subtracted B-B'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B-B'</c:v>
          </c:tx>
          <c:spPr>
            <a:ln w="19050" cap="rnd">
              <a:noFill/>
              <a:round/>
            </a:ln>
            <a:effectLst/>
          </c:spPr>
          <c:marker>
            <c:symbol val="circle"/>
            <c:size val="5"/>
            <c:spPr>
              <a:solidFill>
                <a:schemeClr val="accent1"/>
              </a:solidFill>
              <a:ln w="9525">
                <a:solidFill>
                  <a:schemeClr val="accent1"/>
                </a:solidFill>
              </a:ln>
              <a:effectLst/>
            </c:spPr>
          </c:marker>
          <c:xVal>
            <c:numRef>
              <c:f>'Dome 5'!$D$40:$D$134</c:f>
              <c:numCache>
                <c:formatCode>General</c:formatCode>
                <c:ptCount val="95"/>
                <c:pt idx="0">
                  <c:v>3193.8683662399999</c:v>
                </c:pt>
                <c:pt idx="1">
                  <c:v>3381.7273461700001</c:v>
                </c:pt>
                <c:pt idx="2">
                  <c:v>3569.5845905299998</c:v>
                </c:pt>
                <c:pt idx="3">
                  <c:v>3757.4400994900002</c:v>
                </c:pt>
                <c:pt idx="4">
                  <c:v>3945.2938732299999</c:v>
                </c:pt>
                <c:pt idx="5">
                  <c:v>4133.1459119299998</c:v>
                </c:pt>
                <c:pt idx="6">
                  <c:v>4320.9962157299997</c:v>
                </c:pt>
                <c:pt idx="7">
                  <c:v>4508.8447848300002</c:v>
                </c:pt>
                <c:pt idx="8">
                  <c:v>4696.6916193999996</c:v>
                </c:pt>
                <c:pt idx="9">
                  <c:v>4884.5367195899998</c:v>
                </c:pt>
                <c:pt idx="10">
                  <c:v>5072.3800855899999</c:v>
                </c:pt>
                <c:pt idx="11">
                  <c:v>5260.2217175599999</c:v>
                </c:pt>
                <c:pt idx="12">
                  <c:v>5448.0616156799997</c:v>
                </c:pt>
                <c:pt idx="13">
                  <c:v>5635.8997801200003</c:v>
                </c:pt>
                <c:pt idx="14">
                  <c:v>5823.7362110499998</c:v>
                </c:pt>
                <c:pt idx="15">
                  <c:v>6011.5709086300003</c:v>
                </c:pt>
                <c:pt idx="16">
                  <c:v>6199.4038730499997</c:v>
                </c:pt>
                <c:pt idx="17">
                  <c:v>6387.2351044699999</c:v>
                </c:pt>
                <c:pt idx="18">
                  <c:v>6575.0646030600001</c:v>
                </c:pt>
                <c:pt idx="19">
                  <c:v>6762.8923690000001</c:v>
                </c:pt>
                <c:pt idx="20">
                  <c:v>6950.7184024600001</c:v>
                </c:pt>
                <c:pt idx="21">
                  <c:v>7138.5427036000001</c:v>
                </c:pt>
                <c:pt idx="22">
                  <c:v>7326.3652726</c:v>
                </c:pt>
                <c:pt idx="23">
                  <c:v>7514.18610962</c:v>
                </c:pt>
                <c:pt idx="24">
                  <c:v>7702.0052148499999</c:v>
                </c:pt>
                <c:pt idx="25">
                  <c:v>7889.8225884499998</c:v>
                </c:pt>
                <c:pt idx="26">
                  <c:v>8077.6382305999996</c:v>
                </c:pt>
                <c:pt idx="27">
                  <c:v>8265.4521414499995</c:v>
                </c:pt>
                <c:pt idx="28">
                  <c:v>8453.2643211899995</c:v>
                </c:pt>
                <c:pt idx="29">
                  <c:v>8641.0747699900003</c:v>
                </c:pt>
                <c:pt idx="30">
                  <c:v>8828.8834880100003</c:v>
                </c:pt>
                <c:pt idx="31">
                  <c:v>9016.6904754299994</c:v>
                </c:pt>
                <c:pt idx="32">
                  <c:v>9204.4957324200004</c:v>
                </c:pt>
                <c:pt idx="33">
                  <c:v>9392.2992591599996</c:v>
                </c:pt>
                <c:pt idx="34">
                  <c:v>9580.1010557999998</c:v>
                </c:pt>
                <c:pt idx="35">
                  <c:v>9767.9011225199993</c:v>
                </c:pt>
                <c:pt idx="36">
                  <c:v>9955.6994594999996</c:v>
                </c:pt>
                <c:pt idx="37">
                  <c:v>10143.496066899999</c:v>
                </c:pt>
                <c:pt idx="38">
                  <c:v>10331.2909449</c:v>
                </c:pt>
                <c:pt idx="39">
                  <c:v>10519.084093699999</c:v>
                </c:pt>
                <c:pt idx="40">
                  <c:v>10706.8755134</c:v>
                </c:pt>
                <c:pt idx="41">
                  <c:v>10894.665204200001</c:v>
                </c:pt>
                <c:pt idx="42">
                  <c:v>11082.4531663</c:v>
                </c:pt>
                <c:pt idx="43">
                  <c:v>11270.239399800001</c:v>
                </c:pt>
                <c:pt idx="44">
                  <c:v>11458.023905</c:v>
                </c:pt>
                <c:pt idx="45">
                  <c:v>11645.8066819</c:v>
                </c:pt>
                <c:pt idx="46">
                  <c:v>11833.587730900001</c:v>
                </c:pt>
                <c:pt idx="47">
                  <c:v>12021.367051900001</c:v>
                </c:pt>
                <c:pt idx="48">
                  <c:v>12209.144645300001</c:v>
                </c:pt>
                <c:pt idx="49">
                  <c:v>12396.920511099999</c:v>
                </c:pt>
                <c:pt idx="50">
                  <c:v>12584.6946496</c:v>
                </c:pt>
                <c:pt idx="51">
                  <c:v>12772.4670609</c:v>
                </c:pt>
                <c:pt idx="52">
                  <c:v>12960.2377452</c:v>
                </c:pt>
                <c:pt idx="53">
                  <c:v>13148.0067027</c:v>
                </c:pt>
                <c:pt idx="54">
                  <c:v>13335.7739334</c:v>
                </c:pt>
                <c:pt idx="55">
                  <c:v>13523.539437699999</c:v>
                </c:pt>
                <c:pt idx="56">
                  <c:v>13711.3032157</c:v>
                </c:pt>
                <c:pt idx="57">
                  <c:v>13899.0652675</c:v>
                </c:pt>
                <c:pt idx="58">
                  <c:v>14086.8255933</c:v>
                </c:pt>
                <c:pt idx="59">
                  <c:v>14274.584193299999</c:v>
                </c:pt>
                <c:pt idx="60">
                  <c:v>14462.341067699999</c:v>
                </c:pt>
                <c:pt idx="61">
                  <c:v>14650.096216600001</c:v>
                </c:pt>
                <c:pt idx="62">
                  <c:v>14837.8496402</c:v>
                </c:pt>
                <c:pt idx="63">
                  <c:v>15025.6013387</c:v>
                </c:pt>
                <c:pt idx="64">
                  <c:v>15213.3513122</c:v>
                </c:pt>
                <c:pt idx="65">
                  <c:v>15401.0995609</c:v>
                </c:pt>
                <c:pt idx="66">
                  <c:v>15588.846084999999</c:v>
                </c:pt>
                <c:pt idx="67">
                  <c:v>15776.590884699999</c:v>
                </c:pt>
                <c:pt idx="68">
                  <c:v>15964.33396</c:v>
                </c:pt>
                <c:pt idx="69">
                  <c:v>16152.075311299999</c:v>
                </c:pt>
                <c:pt idx="70">
                  <c:v>16339.814938699999</c:v>
                </c:pt>
                <c:pt idx="71">
                  <c:v>16527.552842199999</c:v>
                </c:pt>
                <c:pt idx="72">
                  <c:v>16715.289022199999</c:v>
                </c:pt>
                <c:pt idx="73">
                  <c:v>16903.023478800002</c:v>
                </c:pt>
                <c:pt idx="74">
                  <c:v>17090.756212100001</c:v>
                </c:pt>
                <c:pt idx="75">
                  <c:v>17278.487222399999</c:v>
                </c:pt>
                <c:pt idx="76">
                  <c:v>17466.2165097</c:v>
                </c:pt>
                <c:pt idx="77">
                  <c:v>17653.944074300001</c:v>
                </c:pt>
                <c:pt idx="78">
                  <c:v>17841.669916300001</c:v>
                </c:pt>
                <c:pt idx="79">
                  <c:v>18029.394036000002</c:v>
                </c:pt>
                <c:pt idx="80">
                  <c:v>18217.116433399999</c:v>
                </c:pt>
                <c:pt idx="81">
                  <c:v>18404.837108700001</c:v>
                </c:pt>
                <c:pt idx="82">
                  <c:v>18592.556062200001</c:v>
                </c:pt>
                <c:pt idx="83">
                  <c:v>18780.273293999999</c:v>
                </c:pt>
                <c:pt idx="84">
                  <c:v>18967.988804199998</c:v>
                </c:pt>
                <c:pt idx="85">
                  <c:v>19155.702593000002</c:v>
                </c:pt>
                <c:pt idx="86">
                  <c:v>19343.4146607</c:v>
                </c:pt>
                <c:pt idx="87">
                  <c:v>19531.125007300001</c:v>
                </c:pt>
                <c:pt idx="88">
                  <c:v>19718.833633099999</c:v>
                </c:pt>
                <c:pt idx="89">
                  <c:v>19906.540538099998</c:v>
                </c:pt>
                <c:pt idx="90">
                  <c:v>20094.245722700001</c:v>
                </c:pt>
                <c:pt idx="91">
                  <c:v>20281.949186900001</c:v>
                </c:pt>
                <c:pt idx="92">
                  <c:v>20469.650930899999</c:v>
                </c:pt>
                <c:pt idx="93">
                  <c:v>20657.350955000002</c:v>
                </c:pt>
                <c:pt idx="94">
                  <c:v>20845.049259200001</c:v>
                </c:pt>
              </c:numCache>
            </c:numRef>
          </c:xVal>
          <c:yVal>
            <c:numRef>
              <c:f>'Dome 5'!$R$23:$R$117</c:f>
              <c:numCache>
                <c:formatCode>General</c:formatCode>
                <c:ptCount val="95"/>
                <c:pt idx="0">
                  <c:v>4.6366233456005546E-2</c:v>
                </c:pt>
                <c:pt idx="1">
                  <c:v>4.2663084960230009</c:v>
                </c:pt>
                <c:pt idx="2">
                  <c:v>7.8502648167069964</c:v>
                </c:pt>
                <c:pt idx="3">
                  <c:v>4.9204351941310023</c:v>
                </c:pt>
                <c:pt idx="4">
                  <c:v>0.84341962683699734</c:v>
                </c:pt>
                <c:pt idx="5">
                  <c:v>0.13551811336700581</c:v>
                </c:pt>
                <c:pt idx="6">
                  <c:v>1.013230652587005</c:v>
                </c:pt>
                <c:pt idx="7">
                  <c:v>3.1449572428770125</c:v>
                </c:pt>
                <c:pt idx="8">
                  <c:v>5.6584978828600185</c:v>
                </c:pt>
                <c:pt idx="9">
                  <c:v>7.7729525713209995</c:v>
                </c:pt>
                <c:pt idx="10">
                  <c:v>11.120821306720998</c:v>
                </c:pt>
                <c:pt idx="11">
                  <c:v>14.414404087763998</c:v>
                </c:pt>
                <c:pt idx="12">
                  <c:v>17.172700912991999</c:v>
                </c:pt>
                <c:pt idx="13">
                  <c:v>21.690611781027997</c:v>
                </c:pt>
                <c:pt idx="14">
                  <c:v>26.848136690494997</c:v>
                </c:pt>
                <c:pt idx="15">
                  <c:v>29.507875640096998</c:v>
                </c:pt>
                <c:pt idx="16">
                  <c:v>32.323328628295002</c:v>
                </c:pt>
                <c:pt idx="17">
                  <c:v>36.241295653793003</c:v>
                </c:pt>
                <c:pt idx="18">
                  <c:v>34.847076715214001</c:v>
                </c:pt>
                <c:pt idx="19">
                  <c:v>31.308171811099996</c:v>
                </c:pt>
                <c:pt idx="20">
                  <c:v>31.778680940073997</c:v>
                </c:pt>
                <c:pt idx="21">
                  <c:v>33.60740410084</c:v>
                </c:pt>
                <c:pt idx="22">
                  <c:v>33.764441291940003</c:v>
                </c:pt>
                <c:pt idx="23">
                  <c:v>35.619392512077994</c:v>
                </c:pt>
                <c:pt idx="24">
                  <c:v>41.118957759715002</c:v>
                </c:pt>
                <c:pt idx="25">
                  <c:v>47.850237033555004</c:v>
                </c:pt>
                <c:pt idx="26">
                  <c:v>52.998130332140008</c:v>
                </c:pt>
                <c:pt idx="27">
                  <c:v>54.999537654254993</c:v>
                </c:pt>
                <c:pt idx="28">
                  <c:v>54.56615899836099</c:v>
                </c:pt>
                <c:pt idx="29">
                  <c:v>53.877294363080992</c:v>
                </c:pt>
                <c:pt idx="30">
                  <c:v>53.707943747118989</c:v>
                </c:pt>
                <c:pt idx="31">
                  <c:v>54.279307149017001</c:v>
                </c:pt>
                <c:pt idx="32">
                  <c:v>56.57538456739799</c:v>
                </c:pt>
                <c:pt idx="33">
                  <c:v>58.973076000803999</c:v>
                </c:pt>
                <c:pt idx="34">
                  <c:v>58.262181448020016</c:v>
                </c:pt>
                <c:pt idx="35">
                  <c:v>55.517300907588009</c:v>
                </c:pt>
                <c:pt idx="36">
                  <c:v>54.48953437805001</c:v>
                </c:pt>
                <c:pt idx="37">
                  <c:v>55.730981858110013</c:v>
                </c:pt>
                <c:pt idx="38">
                  <c:v>57.958343346310002</c:v>
                </c:pt>
                <c:pt idx="39">
                  <c:v>60.796318841030001</c:v>
                </c:pt>
                <c:pt idx="40">
                  <c:v>63.967408341460001</c:v>
                </c:pt>
                <c:pt idx="41">
                  <c:v>68.63651184598001</c:v>
                </c:pt>
                <c:pt idx="42">
                  <c:v>75.458129352969991</c:v>
                </c:pt>
                <c:pt idx="43">
                  <c:v>78.793160861619981</c:v>
                </c:pt>
                <c:pt idx="44">
                  <c:v>71.157406369499995</c:v>
                </c:pt>
                <c:pt idx="45">
                  <c:v>60.327765876610002</c:v>
                </c:pt>
                <c:pt idx="46">
                  <c:v>58.307839379710003</c:v>
                </c:pt>
                <c:pt idx="47">
                  <c:v>63.655626879609997</c:v>
                </c:pt>
                <c:pt idx="48">
                  <c:v>70.066528373069985</c:v>
                </c:pt>
                <c:pt idx="49">
                  <c:v>72.387343860089999</c:v>
                </c:pt>
                <c:pt idx="50">
                  <c:v>70.155073338240001</c:v>
                </c:pt>
                <c:pt idx="51">
                  <c:v>70.928816806710017</c:v>
                </c:pt>
                <c:pt idx="52">
                  <c:v>75.774574263879998</c:v>
                </c:pt>
                <c:pt idx="53">
                  <c:v>76.895045708129999</c:v>
                </c:pt>
                <c:pt idx="54">
                  <c:v>77.22173113945999</c:v>
                </c:pt>
                <c:pt idx="55">
                  <c:v>79.654030554630026</c:v>
                </c:pt>
                <c:pt idx="56">
                  <c:v>83.201743952830014</c:v>
                </c:pt>
                <c:pt idx="57">
                  <c:v>80.106771333250009</c:v>
                </c:pt>
                <c:pt idx="58">
                  <c:v>76.912212694270011</c:v>
                </c:pt>
                <c:pt idx="59">
                  <c:v>81.460868034270021</c:v>
                </c:pt>
                <c:pt idx="60">
                  <c:v>85.153537351630035</c:v>
                </c:pt>
                <c:pt idx="61">
                  <c:v>87.720820645540016</c:v>
                </c:pt>
                <c:pt idx="62">
                  <c:v>89.758517914380008</c:v>
                </c:pt>
                <c:pt idx="63">
                  <c:v>92.697829156529991</c:v>
                </c:pt>
                <c:pt idx="64">
                  <c:v>98.100454371180007</c:v>
                </c:pt>
                <c:pt idx="65">
                  <c:v>104.15139355671002</c:v>
                </c:pt>
                <c:pt idx="66">
                  <c:v>110.37204671149999</c:v>
                </c:pt>
                <c:pt idx="67">
                  <c:v>117.40581383393001</c:v>
                </c:pt>
                <c:pt idx="68">
                  <c:v>121.935194924</c:v>
                </c:pt>
                <c:pt idx="69">
                  <c:v>120.34028997847005</c:v>
                </c:pt>
                <c:pt idx="70">
                  <c:v>121.79009899652999</c:v>
                </c:pt>
                <c:pt idx="71">
                  <c:v>127.10382197818001</c:v>
                </c:pt>
                <c:pt idx="72">
                  <c:v>129.12165892018001</c:v>
                </c:pt>
                <c:pt idx="73">
                  <c:v>132.83070982171998</c:v>
                </c:pt>
                <c:pt idx="74">
                  <c:v>137.41097468199001</c:v>
                </c:pt>
                <c:pt idx="75">
                  <c:v>138.46465349856001</c:v>
                </c:pt>
                <c:pt idx="76">
                  <c:v>138.24104627143004</c:v>
                </c:pt>
                <c:pt idx="77">
                  <c:v>137.12935299816999</c:v>
                </c:pt>
                <c:pt idx="78">
                  <c:v>135.13677367797001</c:v>
                </c:pt>
                <c:pt idx="79">
                  <c:v>132.35470830839998</c:v>
                </c:pt>
                <c:pt idx="80">
                  <c:v>128.86695688946003</c:v>
                </c:pt>
                <c:pt idx="81">
                  <c:v>125.27101941953001</c:v>
                </c:pt>
                <c:pt idx="82">
                  <c:v>121.36579589618</c:v>
                </c:pt>
                <c:pt idx="83">
                  <c:v>120.36328631860005</c:v>
                </c:pt>
                <c:pt idx="84">
                  <c:v>118.46339068598002</c:v>
                </c:pt>
                <c:pt idx="85">
                  <c:v>112.83490899669997</c:v>
                </c:pt>
                <c:pt idx="86">
                  <c:v>103.01614124833</c:v>
                </c:pt>
                <c:pt idx="87">
                  <c:v>97.885487440870037</c:v>
                </c:pt>
                <c:pt idx="88">
                  <c:v>102.14824757189001</c:v>
                </c:pt>
                <c:pt idx="89">
                  <c:v>102.94802164139003</c:v>
                </c:pt>
                <c:pt idx="90">
                  <c:v>87.632709646130024</c:v>
                </c:pt>
                <c:pt idx="91">
                  <c:v>53.390311586110016</c:v>
                </c:pt>
                <c:pt idx="92">
                  <c:v>22.990927459710036</c:v>
                </c:pt>
                <c:pt idx="93">
                  <c:v>8.5182572644999937</c:v>
                </c:pt>
                <c:pt idx="94">
                  <c:v>0.30340100047999385</c:v>
                </c:pt>
              </c:numCache>
            </c:numRef>
          </c:yVal>
          <c:smooth val="0"/>
          <c:extLst>
            <c:ext xmlns:c16="http://schemas.microsoft.com/office/drawing/2014/chart" uri="{C3380CC4-5D6E-409C-BE32-E72D297353CC}">
              <c16:uniqueId val="{00000000-459F-A24C-90C0-1A36A9D6993B}"/>
            </c:ext>
          </c:extLst>
        </c:ser>
        <c:dLbls>
          <c:showLegendKey val="0"/>
          <c:showVal val="0"/>
          <c:showCatName val="0"/>
          <c:showSerName val="0"/>
          <c:showPercent val="0"/>
          <c:showBubbleSize val="0"/>
        </c:dLbls>
        <c:axId val="402374576"/>
        <c:axId val="402374904"/>
      </c:scatterChart>
      <c:valAx>
        <c:axId val="402374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2374904"/>
        <c:crosses val="autoZero"/>
        <c:crossBetween val="midCat"/>
      </c:valAx>
      <c:valAx>
        <c:axId val="402374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23745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5'!$V$22</c:f>
              <c:strCache>
                <c:ptCount val="1"/>
                <c:pt idx="0">
                  <c:v>C-C'</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5'!$U$34:$U$122</c:f>
              <c:numCache>
                <c:formatCode>General</c:formatCode>
                <c:ptCount val="89"/>
                <c:pt idx="0">
                  <c:v>2043.7203507700001</c:v>
                </c:pt>
                <c:pt idx="1">
                  <c:v>2229.5424934900002</c:v>
                </c:pt>
                <c:pt idx="2">
                  <c:v>2415.3695414499998</c:v>
                </c:pt>
                <c:pt idx="3">
                  <c:v>2601.2014965100002</c:v>
                </c:pt>
                <c:pt idx="4">
                  <c:v>2787.0383605000002</c:v>
                </c:pt>
                <c:pt idx="5">
                  <c:v>2972.8801352700002</c:v>
                </c:pt>
                <c:pt idx="6">
                  <c:v>3158.7268226599999</c:v>
                </c:pt>
                <c:pt idx="7">
                  <c:v>3344.5784245200002</c:v>
                </c:pt>
                <c:pt idx="8">
                  <c:v>3530.4349426899998</c:v>
                </c:pt>
                <c:pt idx="9">
                  <c:v>3716.2963790200001</c:v>
                </c:pt>
                <c:pt idx="10">
                  <c:v>3902.1627353600002</c:v>
                </c:pt>
                <c:pt idx="11">
                  <c:v>4088.0340135400002</c:v>
                </c:pt>
                <c:pt idx="12">
                  <c:v>4273.9102154299999</c:v>
                </c:pt>
                <c:pt idx="13">
                  <c:v>4459.7913428499996</c:v>
                </c:pt>
                <c:pt idx="14">
                  <c:v>4645.6773976699997</c:v>
                </c:pt>
                <c:pt idx="15">
                  <c:v>4831.5683817199997</c:v>
                </c:pt>
                <c:pt idx="16">
                  <c:v>5017.4642968500002</c:v>
                </c:pt>
                <c:pt idx="17">
                  <c:v>5203.3651449199997</c:v>
                </c:pt>
                <c:pt idx="18">
                  <c:v>5389.2709277599997</c:v>
                </c:pt>
                <c:pt idx="19">
                  <c:v>5575.1816472399996</c:v>
                </c:pt>
                <c:pt idx="20">
                  <c:v>5761.0973051800001</c:v>
                </c:pt>
                <c:pt idx="21">
                  <c:v>5947.0179034499997</c:v>
                </c:pt>
                <c:pt idx="22">
                  <c:v>6132.9434438899998</c:v>
                </c:pt>
                <c:pt idx="23">
                  <c:v>6318.8739283499999</c:v>
                </c:pt>
                <c:pt idx="24">
                  <c:v>6504.8093586900004</c:v>
                </c:pt>
                <c:pt idx="25">
                  <c:v>6690.7497367400001</c:v>
                </c:pt>
                <c:pt idx="26">
                  <c:v>6876.6950643600003</c:v>
                </c:pt>
                <c:pt idx="27">
                  <c:v>7062.6453433999995</c:v>
                </c:pt>
                <c:pt idx="28">
                  <c:v>7248.6005757000003</c:v>
                </c:pt>
                <c:pt idx="29">
                  <c:v>7434.5607631299999</c:v>
                </c:pt>
                <c:pt idx="30">
                  <c:v>7620.52590753</c:v>
                </c:pt>
                <c:pt idx="31">
                  <c:v>7806.4960107500001</c:v>
                </c:pt>
                <c:pt idx="32">
                  <c:v>7992.4710746399996</c:v>
                </c:pt>
                <c:pt idx="33">
                  <c:v>8178.45110105</c:v>
                </c:pt>
                <c:pt idx="34">
                  <c:v>8364.4360918399998</c:v>
                </c:pt>
                <c:pt idx="35">
                  <c:v>8550.4260488500004</c:v>
                </c:pt>
                <c:pt idx="36">
                  <c:v>8736.4209739500002</c:v>
                </c:pt>
                <c:pt idx="37">
                  <c:v>8922.4208689799998</c:v>
                </c:pt>
                <c:pt idx="38">
                  <c:v>9108.4257357900005</c:v>
                </c:pt>
                <c:pt idx="39">
                  <c:v>9294.4355762300002</c:v>
                </c:pt>
                <c:pt idx="40">
                  <c:v>9480.4503921699998</c:v>
                </c:pt>
                <c:pt idx="41">
                  <c:v>9666.4701854499999</c:v>
                </c:pt>
                <c:pt idx="42">
                  <c:v>9852.4949579299991</c:v>
                </c:pt>
                <c:pt idx="43">
                  <c:v>10038.5247115</c:v>
                </c:pt>
                <c:pt idx="44">
                  <c:v>10224.559447899999</c:v>
                </c:pt>
                <c:pt idx="45">
                  <c:v>10410.5991691</c:v>
                </c:pt>
                <c:pt idx="46">
                  <c:v>10596.6438769</c:v>
                </c:pt>
                <c:pt idx="47">
                  <c:v>10782.6935732</c:v>
                </c:pt>
                <c:pt idx="48">
                  <c:v>10968.748259800001</c:v>
                </c:pt>
                <c:pt idx="49">
                  <c:v>11154.807938600001</c:v>
                </c:pt>
                <c:pt idx="50">
                  <c:v>11340.8726114</c:v>
                </c:pt>
                <c:pt idx="51">
                  <c:v>11526.9422801</c:v>
                </c:pt>
                <c:pt idx="52">
                  <c:v>11713.016946600001</c:v>
                </c:pt>
                <c:pt idx="53">
                  <c:v>11899.096612699999</c:v>
                </c:pt>
                <c:pt idx="54">
                  <c:v>12085.1812802</c:v>
                </c:pt>
                <c:pt idx="55">
                  <c:v>12271.270951</c:v>
                </c:pt>
                <c:pt idx="56">
                  <c:v>12457.3656271</c:v>
                </c:pt>
                <c:pt idx="57">
                  <c:v>12643.4653101</c:v>
                </c:pt>
                <c:pt idx="58">
                  <c:v>12829.570002099999</c:v>
                </c:pt>
                <c:pt idx="59">
                  <c:v>13015.6797047</c:v>
                </c:pt>
                <c:pt idx="60">
                  <c:v>13201.794420099999</c:v>
                </c:pt>
                <c:pt idx="61">
                  <c:v>13387.914149800001</c:v>
                </c:pt>
                <c:pt idx="62">
                  <c:v>13574.038895899999</c:v>
                </c:pt>
                <c:pt idx="63">
                  <c:v>13760.168660200001</c:v>
                </c:pt>
                <c:pt idx="64">
                  <c:v>13946.303444499999</c:v>
                </c:pt>
                <c:pt idx="65">
                  <c:v>14132.4432507</c:v>
                </c:pt>
                <c:pt idx="66">
                  <c:v>14318.588080699999</c:v>
                </c:pt>
                <c:pt idx="67">
                  <c:v>14504.7379363</c:v>
                </c:pt>
                <c:pt idx="68">
                  <c:v>14690.8928194</c:v>
                </c:pt>
                <c:pt idx="69">
                  <c:v>14877.0527318</c:v>
                </c:pt>
                <c:pt idx="70">
                  <c:v>15063.217675399999</c:v>
                </c:pt>
                <c:pt idx="71">
                  <c:v>15249.3876521</c:v>
                </c:pt>
                <c:pt idx="72">
                  <c:v>15435.562663799999</c:v>
                </c:pt>
                <c:pt idx="73">
                  <c:v>15621.742712200001</c:v>
                </c:pt>
                <c:pt idx="74">
                  <c:v>15807.927799200001</c:v>
                </c:pt>
                <c:pt idx="75">
                  <c:v>15994.1179268</c:v>
                </c:pt>
                <c:pt idx="76">
                  <c:v>16180.3130967</c:v>
                </c:pt>
                <c:pt idx="77">
                  <c:v>16366.5133109</c:v>
                </c:pt>
                <c:pt idx="78">
                  <c:v>16552.718571199999</c:v>
                </c:pt>
                <c:pt idx="79">
                  <c:v>16738.928879399999</c:v>
                </c:pt>
                <c:pt idx="80">
                  <c:v>16925.144237500001</c:v>
                </c:pt>
                <c:pt idx="81">
                  <c:v>17111.3646472</c:v>
                </c:pt>
                <c:pt idx="82">
                  <c:v>17297.590110500001</c:v>
                </c:pt>
                <c:pt idx="83">
                  <c:v>17483.8206292</c:v>
                </c:pt>
                <c:pt idx="84">
                  <c:v>17670.056205199999</c:v>
                </c:pt>
                <c:pt idx="85">
                  <c:v>17856.296840399998</c:v>
                </c:pt>
                <c:pt idx="86">
                  <c:v>18042.542536500001</c:v>
                </c:pt>
                <c:pt idx="87">
                  <c:v>18228.7932955</c:v>
                </c:pt>
                <c:pt idx="88">
                  <c:v>18415.049119300002</c:v>
                </c:pt>
              </c:numCache>
            </c:numRef>
          </c:xVal>
          <c:yVal>
            <c:numRef>
              <c:f>'Dome 5'!$V$34:$V$122</c:f>
              <c:numCache>
                <c:formatCode>General</c:formatCode>
                <c:ptCount val="89"/>
                <c:pt idx="0">
                  <c:v>213.3339</c:v>
                </c:pt>
                <c:pt idx="1">
                  <c:v>238.10159999999999</c:v>
                </c:pt>
                <c:pt idx="2">
                  <c:v>252.07599999999999</c:v>
                </c:pt>
                <c:pt idx="3">
                  <c:v>261.12819999999999</c:v>
                </c:pt>
                <c:pt idx="4">
                  <c:v>269.66219999999998</c:v>
                </c:pt>
                <c:pt idx="5">
                  <c:v>277.75189999999998</c:v>
                </c:pt>
                <c:pt idx="6">
                  <c:v>281.3433</c:v>
                </c:pt>
                <c:pt idx="7">
                  <c:v>283.82650000000001</c:v>
                </c:pt>
                <c:pt idx="8">
                  <c:v>281.55549999999999</c:v>
                </c:pt>
                <c:pt idx="9">
                  <c:v>275.98559999999998</c:v>
                </c:pt>
                <c:pt idx="10">
                  <c:v>272.75130000000001</c:v>
                </c:pt>
                <c:pt idx="11">
                  <c:v>268.93799999999999</c:v>
                </c:pt>
                <c:pt idx="12">
                  <c:v>269.18610000000001</c:v>
                </c:pt>
                <c:pt idx="13">
                  <c:v>273.37920000000003</c:v>
                </c:pt>
                <c:pt idx="14">
                  <c:v>272.60840000000002</c:v>
                </c:pt>
                <c:pt idx="15">
                  <c:v>265.31400000000002</c:v>
                </c:pt>
                <c:pt idx="16">
                  <c:v>255.9376</c:v>
                </c:pt>
                <c:pt idx="17">
                  <c:v>252.24119999999999</c:v>
                </c:pt>
                <c:pt idx="18">
                  <c:v>251.6508</c:v>
                </c:pt>
                <c:pt idx="19">
                  <c:v>257.23790000000002</c:v>
                </c:pt>
                <c:pt idx="20">
                  <c:v>253.15790000000001</c:v>
                </c:pt>
                <c:pt idx="21">
                  <c:v>243.35220000000001</c:v>
                </c:pt>
                <c:pt idx="22">
                  <c:v>240.58760000000001</c:v>
                </c:pt>
                <c:pt idx="23">
                  <c:v>246.40110000000001</c:v>
                </c:pt>
                <c:pt idx="24">
                  <c:v>254.5694</c:v>
                </c:pt>
                <c:pt idx="25">
                  <c:v>263.04090000000002</c:v>
                </c:pt>
                <c:pt idx="26">
                  <c:v>268.09960000000001</c:v>
                </c:pt>
                <c:pt idx="27">
                  <c:v>267.7756</c:v>
                </c:pt>
                <c:pt idx="28">
                  <c:v>265.24439999999998</c:v>
                </c:pt>
                <c:pt idx="29">
                  <c:v>263.81610000000001</c:v>
                </c:pt>
                <c:pt idx="30">
                  <c:v>263.33670000000001</c:v>
                </c:pt>
                <c:pt idx="31">
                  <c:v>261.9273</c:v>
                </c:pt>
                <c:pt idx="32">
                  <c:v>254.63749999999999</c:v>
                </c:pt>
                <c:pt idx="33">
                  <c:v>245.29820000000001</c:v>
                </c:pt>
                <c:pt idx="34">
                  <c:v>236.41390000000001</c:v>
                </c:pt>
                <c:pt idx="35">
                  <c:v>229.02359999999999</c:v>
                </c:pt>
                <c:pt idx="36">
                  <c:v>227.95240000000001</c:v>
                </c:pt>
                <c:pt idx="37">
                  <c:v>228.02500000000001</c:v>
                </c:pt>
                <c:pt idx="38">
                  <c:v>224.10900000000001</c:v>
                </c:pt>
                <c:pt idx="39">
                  <c:v>216.93549999999999</c:v>
                </c:pt>
                <c:pt idx="40">
                  <c:v>211.6574</c:v>
                </c:pt>
                <c:pt idx="41">
                  <c:v>210.61859999999999</c:v>
                </c:pt>
                <c:pt idx="42">
                  <c:v>212.41229999999999</c:v>
                </c:pt>
                <c:pt idx="43">
                  <c:v>213.58260000000001</c:v>
                </c:pt>
                <c:pt idx="44">
                  <c:v>211.38079999999999</c:v>
                </c:pt>
                <c:pt idx="45">
                  <c:v>202.8244</c:v>
                </c:pt>
                <c:pt idx="46">
                  <c:v>192.84649999999999</c:v>
                </c:pt>
                <c:pt idx="47">
                  <c:v>190.74440000000001</c:v>
                </c:pt>
                <c:pt idx="48">
                  <c:v>192.96440000000001</c:v>
                </c:pt>
                <c:pt idx="49">
                  <c:v>194.03569999999999</c:v>
                </c:pt>
                <c:pt idx="50">
                  <c:v>192.30279999999999</c:v>
                </c:pt>
                <c:pt idx="51">
                  <c:v>188.68459999999999</c:v>
                </c:pt>
                <c:pt idx="52">
                  <c:v>183.24299999999999</c:v>
                </c:pt>
                <c:pt idx="53">
                  <c:v>175.9607</c:v>
                </c:pt>
                <c:pt idx="54">
                  <c:v>167.10720000000001</c:v>
                </c:pt>
                <c:pt idx="55">
                  <c:v>166.31479999999999</c:v>
                </c:pt>
                <c:pt idx="56">
                  <c:v>167.4152</c:v>
                </c:pt>
                <c:pt idx="57">
                  <c:v>169.22829999999999</c:v>
                </c:pt>
                <c:pt idx="58">
                  <c:v>167.83449999999999</c:v>
                </c:pt>
                <c:pt idx="59">
                  <c:v>164.87200000000001</c:v>
                </c:pt>
                <c:pt idx="60">
                  <c:v>161.4315</c:v>
                </c:pt>
                <c:pt idx="61">
                  <c:v>161.7364</c:v>
                </c:pt>
                <c:pt idx="62">
                  <c:v>165.6738</c:v>
                </c:pt>
                <c:pt idx="63">
                  <c:v>170.441</c:v>
                </c:pt>
                <c:pt idx="64">
                  <c:v>177.09059999999999</c:v>
                </c:pt>
                <c:pt idx="65">
                  <c:v>179.2406</c:v>
                </c:pt>
                <c:pt idx="66">
                  <c:v>174.9999</c:v>
                </c:pt>
                <c:pt idx="67">
                  <c:v>164.2602</c:v>
                </c:pt>
                <c:pt idx="68">
                  <c:v>159.73589999999999</c:v>
                </c:pt>
                <c:pt idx="69">
                  <c:v>163.81389999999999</c:v>
                </c:pt>
                <c:pt idx="70">
                  <c:v>170.2859</c:v>
                </c:pt>
                <c:pt idx="71">
                  <c:v>171.0565</c:v>
                </c:pt>
                <c:pt idx="72">
                  <c:v>169.1807</c:v>
                </c:pt>
                <c:pt idx="73">
                  <c:v>171.5361</c:v>
                </c:pt>
                <c:pt idx="74">
                  <c:v>178.51230000000001</c:v>
                </c:pt>
                <c:pt idx="75">
                  <c:v>191.5155</c:v>
                </c:pt>
                <c:pt idx="76">
                  <c:v>203.24529999999999</c:v>
                </c:pt>
                <c:pt idx="77">
                  <c:v>211.62860000000001</c:v>
                </c:pt>
                <c:pt idx="78">
                  <c:v>220.6602</c:v>
                </c:pt>
                <c:pt idx="79">
                  <c:v>231.80779999999999</c:v>
                </c:pt>
                <c:pt idx="80">
                  <c:v>245.48570000000001</c:v>
                </c:pt>
                <c:pt idx="81">
                  <c:v>259.40620000000001</c:v>
                </c:pt>
                <c:pt idx="82">
                  <c:v>274.19940000000003</c:v>
                </c:pt>
                <c:pt idx="83">
                  <c:v>285.161</c:v>
                </c:pt>
                <c:pt idx="84">
                  <c:v>291.97820000000002</c:v>
                </c:pt>
                <c:pt idx="85">
                  <c:v>295.2373</c:v>
                </c:pt>
                <c:pt idx="86">
                  <c:v>298.67959999999999</c:v>
                </c:pt>
                <c:pt idx="87">
                  <c:v>298.67840000000001</c:v>
                </c:pt>
                <c:pt idx="88">
                  <c:v>297.76319999999998</c:v>
                </c:pt>
              </c:numCache>
            </c:numRef>
          </c:yVal>
          <c:smooth val="0"/>
          <c:extLst>
            <c:ext xmlns:c16="http://schemas.microsoft.com/office/drawing/2014/chart" uri="{C3380CC4-5D6E-409C-BE32-E72D297353CC}">
              <c16:uniqueId val="{00000000-0D55-3A46-A2C4-FC3B3CA6D693}"/>
            </c:ext>
          </c:extLst>
        </c:ser>
        <c:ser>
          <c:idx val="1"/>
          <c:order val="1"/>
          <c:tx>
            <c:v>Best_Fit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0884076990376203"/>
                  <c:y val="0.4193850247885680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5'!$U$34,'Dome 5'!$U$122)</c:f>
              <c:numCache>
                <c:formatCode>General</c:formatCode>
                <c:ptCount val="2"/>
                <c:pt idx="0">
                  <c:v>2043.7203507700001</c:v>
                </c:pt>
                <c:pt idx="1">
                  <c:v>18415.049119300002</c:v>
                </c:pt>
              </c:numCache>
            </c:numRef>
          </c:xVal>
          <c:yVal>
            <c:numRef>
              <c:f>('Dome 5'!$V$34,'Dome 5'!$X$53)</c:f>
              <c:numCache>
                <c:formatCode>General</c:formatCode>
                <c:ptCount val="2"/>
                <c:pt idx="0">
                  <c:v>213.3339</c:v>
                </c:pt>
                <c:pt idx="1">
                  <c:v>129</c:v>
                </c:pt>
              </c:numCache>
            </c:numRef>
          </c:yVal>
          <c:smooth val="0"/>
          <c:extLst>
            <c:ext xmlns:c16="http://schemas.microsoft.com/office/drawing/2014/chart" uri="{C3380CC4-5D6E-409C-BE32-E72D297353CC}">
              <c16:uniqueId val="{00000002-0D55-3A46-A2C4-FC3B3CA6D693}"/>
            </c:ext>
          </c:extLst>
        </c:ser>
        <c:dLbls>
          <c:showLegendKey val="0"/>
          <c:showVal val="0"/>
          <c:showCatName val="0"/>
          <c:showSerName val="0"/>
          <c:showPercent val="0"/>
          <c:showBubbleSize val="0"/>
        </c:dLbls>
        <c:axId val="647011352"/>
        <c:axId val="647012008"/>
      </c:scatterChart>
      <c:valAx>
        <c:axId val="6470113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012008"/>
        <c:crosses val="autoZero"/>
        <c:crossBetween val="midCat"/>
      </c:valAx>
      <c:valAx>
        <c:axId val="647012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heihgt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0113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 C-C'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'Dome 5'!$AF$23:$AF$111</c:f>
              <c:numCache>
                <c:formatCode>General</c:formatCode>
                <c:ptCount val="89"/>
                <c:pt idx="0">
                  <c:v>2043.7203507700001</c:v>
                </c:pt>
                <c:pt idx="1">
                  <c:v>2229.5424934900002</c:v>
                </c:pt>
                <c:pt idx="2">
                  <c:v>2415.3695414499998</c:v>
                </c:pt>
                <c:pt idx="3">
                  <c:v>2601.2014965100002</c:v>
                </c:pt>
                <c:pt idx="4">
                  <c:v>2787.0383605000002</c:v>
                </c:pt>
                <c:pt idx="5">
                  <c:v>2972.8801352700002</c:v>
                </c:pt>
                <c:pt idx="6">
                  <c:v>3158.7268226599999</c:v>
                </c:pt>
                <c:pt idx="7">
                  <c:v>3344.5784245200002</c:v>
                </c:pt>
                <c:pt idx="8">
                  <c:v>3530.4349426899998</c:v>
                </c:pt>
                <c:pt idx="9">
                  <c:v>3716.2963790200001</c:v>
                </c:pt>
                <c:pt idx="10">
                  <c:v>3902.1627353600002</c:v>
                </c:pt>
                <c:pt idx="11">
                  <c:v>4088.0340135400002</c:v>
                </c:pt>
                <c:pt idx="12">
                  <c:v>4273.9102154299999</c:v>
                </c:pt>
                <c:pt idx="13">
                  <c:v>4459.7913428499996</c:v>
                </c:pt>
                <c:pt idx="14">
                  <c:v>4645.6773976699997</c:v>
                </c:pt>
                <c:pt idx="15">
                  <c:v>4831.5683817199997</c:v>
                </c:pt>
                <c:pt idx="16">
                  <c:v>5017.4642968500002</c:v>
                </c:pt>
                <c:pt idx="17">
                  <c:v>5203.3651449199997</c:v>
                </c:pt>
                <c:pt idx="18">
                  <c:v>5389.2709277599997</c:v>
                </c:pt>
                <c:pt idx="19">
                  <c:v>5575.1816472399996</c:v>
                </c:pt>
                <c:pt idx="20">
                  <c:v>5761.0973051800001</c:v>
                </c:pt>
                <c:pt idx="21">
                  <c:v>5947.0179034499997</c:v>
                </c:pt>
                <c:pt idx="22">
                  <c:v>6132.9434438899998</c:v>
                </c:pt>
                <c:pt idx="23">
                  <c:v>6318.8739283499999</c:v>
                </c:pt>
                <c:pt idx="24">
                  <c:v>6504.8093586900004</c:v>
                </c:pt>
                <c:pt idx="25">
                  <c:v>6690.7497367400001</c:v>
                </c:pt>
                <c:pt idx="26">
                  <c:v>6876.6950643600003</c:v>
                </c:pt>
                <c:pt idx="27">
                  <c:v>7062.6453433999995</c:v>
                </c:pt>
                <c:pt idx="28">
                  <c:v>7248.6005757000003</c:v>
                </c:pt>
                <c:pt idx="29">
                  <c:v>7434.5607631299999</c:v>
                </c:pt>
                <c:pt idx="30">
                  <c:v>7620.52590753</c:v>
                </c:pt>
                <c:pt idx="31">
                  <c:v>7806.4960107500001</c:v>
                </c:pt>
                <c:pt idx="32">
                  <c:v>7992.4710746399996</c:v>
                </c:pt>
                <c:pt idx="33">
                  <c:v>8178.45110105</c:v>
                </c:pt>
                <c:pt idx="34">
                  <c:v>8364.4360918399998</c:v>
                </c:pt>
                <c:pt idx="35">
                  <c:v>8550.4260488500004</c:v>
                </c:pt>
                <c:pt idx="36">
                  <c:v>8736.4209739500002</c:v>
                </c:pt>
                <c:pt idx="37">
                  <c:v>8922.4208689799998</c:v>
                </c:pt>
                <c:pt idx="38">
                  <c:v>9108.4257357900005</c:v>
                </c:pt>
                <c:pt idx="39">
                  <c:v>9294.4355762300002</c:v>
                </c:pt>
                <c:pt idx="40">
                  <c:v>9480.4503921699998</c:v>
                </c:pt>
                <c:pt idx="41">
                  <c:v>9666.4701854499999</c:v>
                </c:pt>
                <c:pt idx="42">
                  <c:v>9852.4949579299991</c:v>
                </c:pt>
                <c:pt idx="43">
                  <c:v>10038.5247115</c:v>
                </c:pt>
                <c:pt idx="44">
                  <c:v>10224.559447899999</c:v>
                </c:pt>
                <c:pt idx="45">
                  <c:v>10410.5991691</c:v>
                </c:pt>
                <c:pt idx="46">
                  <c:v>10596.6438769</c:v>
                </c:pt>
                <c:pt idx="47">
                  <c:v>10782.6935732</c:v>
                </c:pt>
                <c:pt idx="48">
                  <c:v>10968.748259800001</c:v>
                </c:pt>
                <c:pt idx="49">
                  <c:v>11154.807938600001</c:v>
                </c:pt>
                <c:pt idx="50">
                  <c:v>11340.8726114</c:v>
                </c:pt>
                <c:pt idx="51">
                  <c:v>11526.9422801</c:v>
                </c:pt>
                <c:pt idx="52">
                  <c:v>11713.016946600001</c:v>
                </c:pt>
                <c:pt idx="53">
                  <c:v>11899.096612699999</c:v>
                </c:pt>
                <c:pt idx="54">
                  <c:v>12085.1812802</c:v>
                </c:pt>
                <c:pt idx="55">
                  <c:v>12271.270951</c:v>
                </c:pt>
                <c:pt idx="56">
                  <c:v>12457.3656271</c:v>
                </c:pt>
                <c:pt idx="57">
                  <c:v>12643.4653101</c:v>
                </c:pt>
                <c:pt idx="58">
                  <c:v>12829.570002099999</c:v>
                </c:pt>
                <c:pt idx="59">
                  <c:v>13015.6797047</c:v>
                </c:pt>
                <c:pt idx="60">
                  <c:v>13201.794420099999</c:v>
                </c:pt>
                <c:pt idx="61">
                  <c:v>13387.914149800001</c:v>
                </c:pt>
                <c:pt idx="62">
                  <c:v>13574.038895899999</c:v>
                </c:pt>
                <c:pt idx="63">
                  <c:v>13760.168660200001</c:v>
                </c:pt>
                <c:pt idx="64">
                  <c:v>13946.303444499999</c:v>
                </c:pt>
                <c:pt idx="65">
                  <c:v>14132.4432507</c:v>
                </c:pt>
                <c:pt idx="66">
                  <c:v>14318.588080699999</c:v>
                </c:pt>
                <c:pt idx="67">
                  <c:v>14504.7379363</c:v>
                </c:pt>
                <c:pt idx="68">
                  <c:v>14690.8928194</c:v>
                </c:pt>
                <c:pt idx="69">
                  <c:v>14877.0527318</c:v>
                </c:pt>
                <c:pt idx="70">
                  <c:v>15063.217675399999</c:v>
                </c:pt>
                <c:pt idx="71">
                  <c:v>15249.3876521</c:v>
                </c:pt>
                <c:pt idx="72">
                  <c:v>15435.562663799999</c:v>
                </c:pt>
                <c:pt idx="73">
                  <c:v>15621.742712200001</c:v>
                </c:pt>
                <c:pt idx="74">
                  <c:v>15807.927799200001</c:v>
                </c:pt>
                <c:pt idx="75">
                  <c:v>15994.1179268</c:v>
                </c:pt>
                <c:pt idx="76">
                  <c:v>16180.3130967</c:v>
                </c:pt>
                <c:pt idx="77">
                  <c:v>16366.5133109</c:v>
                </c:pt>
                <c:pt idx="78">
                  <c:v>16552.718571199999</c:v>
                </c:pt>
                <c:pt idx="79">
                  <c:v>16738.928879399999</c:v>
                </c:pt>
                <c:pt idx="80">
                  <c:v>16925.144237500001</c:v>
                </c:pt>
                <c:pt idx="81">
                  <c:v>17111.3646472</c:v>
                </c:pt>
                <c:pt idx="82">
                  <c:v>17297.590110500001</c:v>
                </c:pt>
                <c:pt idx="83">
                  <c:v>17483.8206292</c:v>
                </c:pt>
                <c:pt idx="84">
                  <c:v>17670.056205199999</c:v>
                </c:pt>
                <c:pt idx="85">
                  <c:v>17856.296840399998</c:v>
                </c:pt>
                <c:pt idx="86">
                  <c:v>18042.542536500001</c:v>
                </c:pt>
                <c:pt idx="87">
                  <c:v>18228.7932955</c:v>
                </c:pt>
                <c:pt idx="88">
                  <c:v>18415.049119300002</c:v>
                </c:pt>
              </c:numCache>
            </c:numRef>
          </c:xVal>
          <c:yVal>
            <c:numRef>
              <c:f>'Dome 5'!$AH$23:$AH$111</c:f>
              <c:numCache>
                <c:formatCode>General</c:formatCode>
                <c:ptCount val="89"/>
                <c:pt idx="0">
                  <c:v>0.10124582400399618</c:v>
                </c:pt>
                <c:pt idx="1">
                  <c:v>25.835220966147972</c:v>
                </c:pt>
                <c:pt idx="2">
                  <c:v>40.775921615539971</c:v>
                </c:pt>
                <c:pt idx="3">
                  <c:v>50.794447781851972</c:v>
                </c:pt>
                <c:pt idx="4">
                  <c:v>60.294799474599984</c:v>
                </c:pt>
                <c:pt idx="5">
                  <c:v>69.350876703403969</c:v>
                </c:pt>
                <c:pt idx="6">
                  <c:v>73.908679477831981</c:v>
                </c:pt>
                <c:pt idx="7">
                  <c:v>77.358307807503991</c:v>
                </c:pt>
                <c:pt idx="8">
                  <c:v>76.05376170198798</c:v>
                </c:pt>
                <c:pt idx="9">
                  <c:v>71.450341170903954</c:v>
                </c:pt>
                <c:pt idx="10">
                  <c:v>69.182546223872009</c:v>
                </c:pt>
                <c:pt idx="11">
                  <c:v>66.335776870407983</c:v>
                </c:pt>
                <c:pt idx="12">
                  <c:v>67.550433120235994</c:v>
                </c:pt>
                <c:pt idx="13">
                  <c:v>72.710114982820016</c:v>
                </c:pt>
                <c:pt idx="14">
                  <c:v>72.905922467884011</c:v>
                </c:pt>
                <c:pt idx="15">
                  <c:v>66.578155584944</c:v>
                </c:pt>
                <c:pt idx="16">
                  <c:v>58.168414343619986</c:v>
                </c:pt>
                <c:pt idx="17">
                  <c:v>55.438698753583964</c:v>
                </c:pt>
                <c:pt idx="18">
                  <c:v>55.815008824351992</c:v>
                </c:pt>
                <c:pt idx="19">
                  <c:v>62.368844565648004</c:v>
                </c:pt>
                <c:pt idx="20">
                  <c:v>59.25560598693599</c:v>
                </c:pt>
                <c:pt idx="21">
                  <c:v>50.416693097939998</c:v>
                </c:pt>
                <c:pt idx="22">
                  <c:v>48.618905908227987</c:v>
                </c:pt>
                <c:pt idx="23">
                  <c:v>55.399244427420001</c:v>
                </c:pt>
                <c:pt idx="24">
                  <c:v>64.534408665187982</c:v>
                </c:pt>
                <c:pt idx="25">
                  <c:v>73.972798631048022</c:v>
                </c:pt>
                <c:pt idx="26">
                  <c:v>79.998414334671992</c:v>
                </c:pt>
                <c:pt idx="27">
                  <c:v>80.641355785679991</c:v>
                </c:pt>
                <c:pt idx="28">
                  <c:v>79.077122993639961</c:v>
                </c:pt>
                <c:pt idx="29">
                  <c:v>78.615815968275996</c:v>
                </c:pt>
                <c:pt idx="30">
                  <c:v>79.103434719155985</c:v>
                </c:pt>
                <c:pt idx="31">
                  <c:v>78.661079255899978</c:v>
                </c:pt>
                <c:pt idx="32">
                  <c:v>72.338349588127983</c:v>
                </c:pt>
                <c:pt idx="33">
                  <c:v>63.966145725459995</c:v>
                </c:pt>
                <c:pt idx="34">
                  <c:v>56.048967677567987</c:v>
                </c:pt>
                <c:pt idx="35">
                  <c:v>49.625815454019971</c:v>
                </c:pt>
                <c:pt idx="36">
                  <c:v>49.521789064540002</c:v>
                </c:pt>
                <c:pt idx="37">
                  <c:v>50.561588518695999</c:v>
                </c:pt>
                <c:pt idx="38">
                  <c:v>47.61281382610801</c:v>
                </c:pt>
                <c:pt idx="39">
                  <c:v>41.406564996395986</c:v>
                </c:pt>
                <c:pt idx="40">
                  <c:v>37.095742039283977</c:v>
                </c:pt>
                <c:pt idx="41">
                  <c:v>37.024244964339971</c:v>
                </c:pt>
                <c:pt idx="42">
                  <c:v>39.785273781235958</c:v>
                </c:pt>
                <c:pt idx="43">
                  <c:v>41.922928499800008</c:v>
                </c:pt>
                <c:pt idx="44">
                  <c:v>40.688509129079961</c:v>
                </c:pt>
                <c:pt idx="45">
                  <c:v>33.099515679319978</c:v>
                </c:pt>
                <c:pt idx="46">
                  <c:v>24.089048159879979</c:v>
                </c:pt>
                <c:pt idx="47">
                  <c:v>22.954406580639983</c:v>
                </c:pt>
                <c:pt idx="48">
                  <c:v>26.141890950960004</c:v>
                </c:pt>
                <c:pt idx="49">
                  <c:v>28.180701280719973</c:v>
                </c:pt>
                <c:pt idx="50">
                  <c:v>27.415337579279992</c:v>
                </c:pt>
                <c:pt idx="51">
                  <c:v>24.764699856519968</c:v>
                </c:pt>
                <c:pt idx="52">
                  <c:v>20.290688122319978</c:v>
                </c:pt>
                <c:pt idx="53">
                  <c:v>13.976002386039994</c:v>
                </c:pt>
                <c:pt idx="54">
                  <c:v>6.0901426570399906</c:v>
                </c:pt>
                <c:pt idx="55">
                  <c:v>6.2654089451999653</c:v>
                </c:pt>
                <c:pt idx="56">
                  <c:v>8.3335012609199737</c:v>
                </c:pt>
                <c:pt idx="57">
                  <c:v>11.114319612519978</c:v>
                </c:pt>
                <c:pt idx="58">
                  <c:v>10.688264010919966</c:v>
                </c:pt>
                <c:pt idx="59">
                  <c:v>8.6935344644400061</c:v>
                </c:pt>
                <c:pt idx="60">
                  <c:v>6.2208309845199778</c:v>
                </c:pt>
                <c:pt idx="61">
                  <c:v>7.4935535789599896</c:v>
                </c:pt>
                <c:pt idx="62">
                  <c:v>12.398802258679979</c:v>
                </c:pt>
                <c:pt idx="63">
                  <c:v>18.133877033039994</c:v>
                </c:pt>
                <c:pt idx="64">
                  <c:v>25.75137791139997</c:v>
                </c:pt>
                <c:pt idx="65">
                  <c:v>28.869304903639971</c:v>
                </c:pt>
                <c:pt idx="66">
                  <c:v>25.596558019639957</c:v>
                </c:pt>
                <c:pt idx="67">
                  <c:v>15.824837268759978</c:v>
                </c:pt>
                <c:pt idx="68">
                  <c:v>12.268542660879973</c:v>
                </c:pt>
                <c:pt idx="69">
                  <c:v>17.314574205359975</c:v>
                </c:pt>
                <c:pt idx="70">
                  <c:v>24.754631912079986</c:v>
                </c:pt>
                <c:pt idx="71">
                  <c:v>26.493315790919979</c:v>
                </c:pt>
                <c:pt idx="72">
                  <c:v>25.585625851759971</c:v>
                </c:pt>
                <c:pt idx="73">
                  <c:v>28.909162103439996</c:v>
                </c:pt>
                <c:pt idx="74">
                  <c:v>36.853524555839982</c:v>
                </c:pt>
                <c:pt idx="75">
                  <c:v>50.824913219359985</c:v>
                </c:pt>
                <c:pt idx="76">
                  <c:v>63.522928102839955</c:v>
                </c:pt>
                <c:pt idx="77">
                  <c:v>72.874469216679984</c:v>
                </c:pt>
                <c:pt idx="78">
                  <c:v>82.87433657023999</c:v>
                </c:pt>
                <c:pt idx="79">
                  <c:v>94.990230172879961</c:v>
                </c:pt>
                <c:pt idx="80">
                  <c:v>109.636450035</c:v>
                </c:pt>
                <c:pt idx="81">
                  <c:v>124.52529616544001</c:v>
                </c:pt>
                <c:pt idx="82">
                  <c:v>140.28686857460002</c:v>
                </c:pt>
                <c:pt idx="83">
                  <c:v>152.21686727183999</c:v>
                </c:pt>
                <c:pt idx="84">
                  <c:v>160.00249226704</c:v>
                </c:pt>
                <c:pt idx="85">
                  <c:v>164.23004357008</c:v>
                </c:pt>
                <c:pt idx="86">
                  <c:v>168.64082118979996</c:v>
                </c:pt>
                <c:pt idx="87">
                  <c:v>169.60812513659999</c:v>
                </c:pt>
                <c:pt idx="88">
                  <c:v>169.66145542035997</c:v>
                </c:pt>
              </c:numCache>
            </c:numRef>
          </c:yVal>
          <c:smooth val="0"/>
          <c:extLst>
            <c:ext xmlns:c16="http://schemas.microsoft.com/office/drawing/2014/chart" uri="{C3380CC4-5D6E-409C-BE32-E72D297353CC}">
              <c16:uniqueId val="{00000000-B630-F14C-AA53-D185229A8C6E}"/>
            </c:ext>
          </c:extLst>
        </c:ser>
        <c:dLbls>
          <c:showLegendKey val="0"/>
          <c:showVal val="0"/>
          <c:showCatName val="0"/>
          <c:showSerName val="0"/>
          <c:showPercent val="0"/>
          <c:showBubbleSize val="0"/>
        </c:dLbls>
        <c:axId val="546527448"/>
        <c:axId val="546518264"/>
      </c:scatterChart>
      <c:valAx>
        <c:axId val="5465274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6518264"/>
        <c:crosses val="autoZero"/>
        <c:crossBetween val="midCat"/>
      </c:valAx>
      <c:valAx>
        <c:axId val="546518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65274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A-A' NEW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5'!$B$22</c:f>
              <c:strCache>
                <c:ptCount val="1"/>
                <c:pt idx="0">
                  <c:v>A-A'</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5'!$A$42:$A$112</c:f>
              <c:numCache>
                <c:formatCode>General</c:formatCode>
                <c:ptCount val="71"/>
                <c:pt idx="0">
                  <c:v>3436.1784352200002</c:v>
                </c:pt>
                <c:pt idx="1">
                  <c:v>3617.0160268099999</c:v>
                </c:pt>
                <c:pt idx="2">
                  <c:v>3797.8522342000001</c:v>
                </c:pt>
                <c:pt idx="3">
                  <c:v>3978.6870583099999</c:v>
                </c:pt>
                <c:pt idx="4">
                  <c:v>4159.5205000300002</c:v>
                </c:pt>
                <c:pt idx="5">
                  <c:v>4340.3525602700001</c:v>
                </c:pt>
                <c:pt idx="6">
                  <c:v>4521.1832399200002</c:v>
                </c:pt>
                <c:pt idx="7">
                  <c:v>4702.0125398700002</c:v>
                </c:pt>
                <c:pt idx="8">
                  <c:v>4882.8404610400003</c:v>
                </c:pt>
                <c:pt idx="9">
                  <c:v>5063.6670043100003</c:v>
                </c:pt>
                <c:pt idx="10">
                  <c:v>5244.4921705899997</c:v>
                </c:pt>
                <c:pt idx="11">
                  <c:v>5425.3159607699999</c:v>
                </c:pt>
                <c:pt idx="12">
                  <c:v>5606.1383757499998</c:v>
                </c:pt>
                <c:pt idx="13">
                  <c:v>5786.9594164299997</c:v>
                </c:pt>
                <c:pt idx="14">
                  <c:v>5967.7790837000002</c:v>
                </c:pt>
                <c:pt idx="15">
                  <c:v>6148.5973784600001</c:v>
                </c:pt>
                <c:pt idx="16">
                  <c:v>6329.4143016099997</c:v>
                </c:pt>
                <c:pt idx="17">
                  <c:v>6510.2298540299998</c:v>
                </c:pt>
                <c:pt idx="18">
                  <c:v>6691.0440366399998</c:v>
                </c:pt>
                <c:pt idx="19">
                  <c:v>6871.8568503099996</c:v>
                </c:pt>
                <c:pt idx="20">
                  <c:v>7052.6682959500004</c:v>
                </c:pt>
                <c:pt idx="21">
                  <c:v>7233.4783744400002</c:v>
                </c:pt>
                <c:pt idx="22">
                  <c:v>7414.2870867000001</c:v>
                </c:pt>
                <c:pt idx="23">
                  <c:v>7595.0944336000002</c:v>
                </c:pt>
                <c:pt idx="24">
                  <c:v>7775.90041604</c:v>
                </c:pt>
                <c:pt idx="25">
                  <c:v>7956.70503491</c:v>
                </c:pt>
                <c:pt idx="26">
                  <c:v>8137.5082911099998</c:v>
                </c:pt>
                <c:pt idx="27">
                  <c:v>8318.3101855299992</c:v>
                </c:pt>
                <c:pt idx="28">
                  <c:v>8499.1107190599996</c:v>
                </c:pt>
                <c:pt idx="29">
                  <c:v>8679.9098925899998</c:v>
                </c:pt>
                <c:pt idx="30">
                  <c:v>8860.7077070100004</c:v>
                </c:pt>
                <c:pt idx="31">
                  <c:v>9041.5041632199991</c:v>
                </c:pt>
                <c:pt idx="32">
                  <c:v>9222.2992620999994</c:v>
                </c:pt>
                <c:pt idx="33">
                  <c:v>9403.0930045500008</c:v>
                </c:pt>
                <c:pt idx="34">
                  <c:v>9583.8853914600004</c:v>
                </c:pt>
                <c:pt idx="35">
                  <c:v>9764.6764237099997</c:v>
                </c:pt>
                <c:pt idx="36">
                  <c:v>9945.4661021899992</c:v>
                </c:pt>
                <c:pt idx="37">
                  <c:v>10126.2544278</c:v>
                </c:pt>
                <c:pt idx="38">
                  <c:v>10307.0414014</c:v>
                </c:pt>
                <c:pt idx="39">
                  <c:v>10487.827023899999</c:v>
                </c:pt>
                <c:pt idx="40">
                  <c:v>10668.6112963</c:v>
                </c:pt>
                <c:pt idx="41">
                  <c:v>10849.394219199999</c:v>
                </c:pt>
                <c:pt idx="42">
                  <c:v>11030.175793799999</c:v>
                </c:pt>
                <c:pt idx="43">
                  <c:v>11210.9560208</c:v>
                </c:pt>
                <c:pt idx="44">
                  <c:v>11391.734901100001</c:v>
                </c:pt>
                <c:pt idx="45">
                  <c:v>11572.5124357</c:v>
                </c:pt>
                <c:pt idx="46">
                  <c:v>11753.2886254</c:v>
                </c:pt>
                <c:pt idx="47">
                  <c:v>11934.0634711</c:v>
                </c:pt>
                <c:pt idx="48">
                  <c:v>12114.8369736</c:v>
                </c:pt>
                <c:pt idx="49">
                  <c:v>12295.6091339</c:v>
                </c:pt>
                <c:pt idx="50">
                  <c:v>12476.379952900001</c:v>
                </c:pt>
                <c:pt idx="51">
                  <c:v>12657.149431399999</c:v>
                </c:pt>
                <c:pt idx="52">
                  <c:v>12837.917570400001</c:v>
                </c:pt>
                <c:pt idx="53">
                  <c:v>13018.6843706</c:v>
                </c:pt>
                <c:pt idx="54">
                  <c:v>13199.449833000001</c:v>
                </c:pt>
                <c:pt idx="55">
                  <c:v>13380.2139585</c:v>
                </c:pt>
                <c:pt idx="56">
                  <c:v>13560.976747999999</c:v>
                </c:pt>
                <c:pt idx="57">
                  <c:v>13741.738202299999</c:v>
                </c:pt>
                <c:pt idx="58">
                  <c:v>13922.4983223</c:v>
                </c:pt>
                <c:pt idx="59">
                  <c:v>14103.257108899999</c:v>
                </c:pt>
                <c:pt idx="60">
                  <c:v>14284.014563000001</c:v>
                </c:pt>
                <c:pt idx="61">
                  <c:v>14464.7706855</c:v>
                </c:pt>
                <c:pt idx="62">
                  <c:v>14645.525477200001</c:v>
                </c:pt>
                <c:pt idx="63">
                  <c:v>14826.278939100001</c:v>
                </c:pt>
                <c:pt idx="64">
                  <c:v>15007.031071900001</c:v>
                </c:pt>
                <c:pt idx="65">
                  <c:v>15187.781876700001</c:v>
                </c:pt>
                <c:pt idx="66">
                  <c:v>15368.5313542</c:v>
                </c:pt>
                <c:pt idx="67">
                  <c:v>15549.279505300001</c:v>
                </c:pt>
                <c:pt idx="68">
                  <c:v>15730.026330999999</c:v>
                </c:pt>
                <c:pt idx="69">
                  <c:v>15910.771832099999</c:v>
                </c:pt>
                <c:pt idx="70">
                  <c:v>16091.516009499999</c:v>
                </c:pt>
              </c:numCache>
            </c:numRef>
          </c:xVal>
          <c:yVal>
            <c:numRef>
              <c:f>'Dome 5'!$B$42:$B$112</c:f>
              <c:numCache>
                <c:formatCode>General</c:formatCode>
                <c:ptCount val="71"/>
                <c:pt idx="0">
                  <c:v>122.5235</c:v>
                </c:pt>
                <c:pt idx="1">
                  <c:v>142.61969999999999</c:v>
                </c:pt>
                <c:pt idx="2">
                  <c:v>166.94130000000001</c:v>
                </c:pt>
                <c:pt idx="3">
                  <c:v>192.45670000000001</c:v>
                </c:pt>
                <c:pt idx="4">
                  <c:v>215.21899999999999</c:v>
                </c:pt>
                <c:pt idx="5">
                  <c:v>235.22980000000001</c:v>
                </c:pt>
                <c:pt idx="6">
                  <c:v>245.92410000000001</c:v>
                </c:pt>
                <c:pt idx="7">
                  <c:v>240.20779999999999</c:v>
                </c:pt>
                <c:pt idx="8">
                  <c:v>228.89359999999999</c:v>
                </c:pt>
                <c:pt idx="9">
                  <c:v>216.2998</c:v>
                </c:pt>
                <c:pt idx="10">
                  <c:v>205.83179999999999</c:v>
                </c:pt>
                <c:pt idx="11">
                  <c:v>200.77260000000001</c:v>
                </c:pt>
                <c:pt idx="12">
                  <c:v>199.09229999999999</c:v>
                </c:pt>
                <c:pt idx="13">
                  <c:v>193.10720000000001</c:v>
                </c:pt>
                <c:pt idx="14">
                  <c:v>182.9314</c:v>
                </c:pt>
                <c:pt idx="15">
                  <c:v>172.4263</c:v>
                </c:pt>
                <c:pt idx="16">
                  <c:v>159.32669999999999</c:v>
                </c:pt>
                <c:pt idx="17">
                  <c:v>145.67189999999999</c:v>
                </c:pt>
                <c:pt idx="18">
                  <c:v>136.38589999999999</c:v>
                </c:pt>
                <c:pt idx="19">
                  <c:v>131.32239999999999</c:v>
                </c:pt>
                <c:pt idx="20">
                  <c:v>124.72920000000001</c:v>
                </c:pt>
                <c:pt idx="21">
                  <c:v>119.0493</c:v>
                </c:pt>
                <c:pt idx="22">
                  <c:v>119.2043</c:v>
                </c:pt>
                <c:pt idx="23">
                  <c:v>121.5065</c:v>
                </c:pt>
                <c:pt idx="24">
                  <c:v>125.718</c:v>
                </c:pt>
                <c:pt idx="25">
                  <c:v>131.8629</c:v>
                </c:pt>
                <c:pt idx="26">
                  <c:v>135.01679999999999</c:v>
                </c:pt>
                <c:pt idx="27">
                  <c:v>139.32689999999999</c:v>
                </c:pt>
                <c:pt idx="28">
                  <c:v>142.41990000000001</c:v>
                </c:pt>
                <c:pt idx="29">
                  <c:v>143.9109</c:v>
                </c:pt>
                <c:pt idx="30">
                  <c:v>155.84809999999999</c:v>
                </c:pt>
                <c:pt idx="31">
                  <c:v>173.21700000000001</c:v>
                </c:pt>
                <c:pt idx="32">
                  <c:v>183.84690000000001</c:v>
                </c:pt>
                <c:pt idx="33">
                  <c:v>183.4545</c:v>
                </c:pt>
                <c:pt idx="34">
                  <c:v>178.95359999999999</c:v>
                </c:pt>
                <c:pt idx="35">
                  <c:v>179.18780000000001</c:v>
                </c:pt>
                <c:pt idx="36">
                  <c:v>185.74180000000001</c:v>
                </c:pt>
                <c:pt idx="37">
                  <c:v>191.7465</c:v>
                </c:pt>
                <c:pt idx="38">
                  <c:v>195.45740000000001</c:v>
                </c:pt>
                <c:pt idx="39">
                  <c:v>202.38759999999999</c:v>
                </c:pt>
                <c:pt idx="40">
                  <c:v>213.75620000000001</c:v>
                </c:pt>
                <c:pt idx="41">
                  <c:v>223.89760000000001</c:v>
                </c:pt>
                <c:pt idx="42">
                  <c:v>232.73560000000001</c:v>
                </c:pt>
                <c:pt idx="43">
                  <c:v>239.93889999999999</c:v>
                </c:pt>
                <c:pt idx="44">
                  <c:v>241.69120000000001</c:v>
                </c:pt>
                <c:pt idx="45">
                  <c:v>247.18719999999999</c:v>
                </c:pt>
                <c:pt idx="46">
                  <c:v>256.53190000000001</c:v>
                </c:pt>
                <c:pt idx="47">
                  <c:v>261.8021</c:v>
                </c:pt>
                <c:pt idx="48">
                  <c:v>264.85250000000002</c:v>
                </c:pt>
                <c:pt idx="49">
                  <c:v>269.10199999999998</c:v>
                </c:pt>
                <c:pt idx="50">
                  <c:v>276.79829999999998</c:v>
                </c:pt>
                <c:pt idx="51">
                  <c:v>283.40870000000001</c:v>
                </c:pt>
                <c:pt idx="52">
                  <c:v>278.96499999999997</c:v>
                </c:pt>
                <c:pt idx="53">
                  <c:v>267.27839999999998</c:v>
                </c:pt>
                <c:pt idx="54">
                  <c:v>262.41910000000001</c:v>
                </c:pt>
                <c:pt idx="55">
                  <c:v>267.4631</c:v>
                </c:pt>
                <c:pt idx="56">
                  <c:v>272.22149999999999</c:v>
                </c:pt>
                <c:pt idx="57">
                  <c:v>272.84879999999998</c:v>
                </c:pt>
                <c:pt idx="58">
                  <c:v>274.11509999999998</c:v>
                </c:pt>
                <c:pt idx="59">
                  <c:v>279</c:v>
                </c:pt>
                <c:pt idx="60">
                  <c:v>286.08049999999997</c:v>
                </c:pt>
                <c:pt idx="61">
                  <c:v>294.19229999999999</c:v>
                </c:pt>
                <c:pt idx="62">
                  <c:v>302.91820000000001</c:v>
                </c:pt>
                <c:pt idx="63">
                  <c:v>307.47179999999997</c:v>
                </c:pt>
                <c:pt idx="64">
                  <c:v>306.74450000000002</c:v>
                </c:pt>
                <c:pt idx="65">
                  <c:v>303.33420000000001</c:v>
                </c:pt>
                <c:pt idx="66">
                  <c:v>299.21080000000001</c:v>
                </c:pt>
                <c:pt idx="67">
                  <c:v>294.44880000000001</c:v>
                </c:pt>
                <c:pt idx="68">
                  <c:v>287.7758</c:v>
                </c:pt>
                <c:pt idx="69">
                  <c:v>278.91050000000001</c:v>
                </c:pt>
                <c:pt idx="70">
                  <c:v>271.7901</c:v>
                </c:pt>
              </c:numCache>
            </c:numRef>
          </c:yVal>
          <c:smooth val="0"/>
          <c:extLst>
            <c:ext xmlns:c16="http://schemas.microsoft.com/office/drawing/2014/chart" uri="{C3380CC4-5D6E-409C-BE32-E72D297353CC}">
              <c16:uniqueId val="{00000000-DB69-3240-AA40-A16B65D4672B}"/>
            </c:ext>
          </c:extLst>
        </c:ser>
        <c:ser>
          <c:idx val="1"/>
          <c:order val="1"/>
          <c:tx>
            <c:v>Best 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trendline>
            <c:spPr>
              <a:ln w="19050" cap="rnd">
                <a:solidFill>
                  <a:schemeClr val="accent2"/>
                </a:solidFill>
                <a:prstDash val="sysDot"/>
              </a:ln>
              <a:effectLst/>
            </c:spPr>
            <c:trendlineType val="linear"/>
            <c:dispRSqr val="0"/>
            <c:dispEq val="1"/>
            <c:trendlineLbl>
              <c:layout>
                <c:manualLayout>
                  <c:x val="0.12537904636920386"/>
                  <c:y val="-0.1476571157771945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5'!$A$42,'Dome 5'!$A$112)</c:f>
              <c:numCache>
                <c:formatCode>General</c:formatCode>
                <c:ptCount val="2"/>
                <c:pt idx="0">
                  <c:v>3436.1784352200002</c:v>
                </c:pt>
                <c:pt idx="1">
                  <c:v>16091.516009499999</c:v>
                </c:pt>
              </c:numCache>
            </c:numRef>
          </c:xVal>
          <c:yVal>
            <c:numRef>
              <c:f>('Dome 5'!$C$42,'Dome 5'!$B$112)</c:f>
              <c:numCache>
                <c:formatCode>General</c:formatCode>
                <c:ptCount val="2"/>
                <c:pt idx="0">
                  <c:v>45</c:v>
                </c:pt>
                <c:pt idx="1">
                  <c:v>271.7901</c:v>
                </c:pt>
              </c:numCache>
            </c:numRef>
          </c:yVal>
          <c:smooth val="0"/>
          <c:extLst>
            <c:ext xmlns:c16="http://schemas.microsoft.com/office/drawing/2014/chart" uri="{C3380CC4-5D6E-409C-BE32-E72D297353CC}">
              <c16:uniqueId val="{00000003-DB69-3240-AA40-A16B65D4672B}"/>
            </c:ext>
          </c:extLst>
        </c:ser>
        <c:dLbls>
          <c:showLegendKey val="0"/>
          <c:showVal val="0"/>
          <c:showCatName val="0"/>
          <c:showSerName val="0"/>
          <c:showPercent val="0"/>
          <c:showBubbleSize val="0"/>
        </c:dLbls>
        <c:axId val="527159856"/>
        <c:axId val="527162152"/>
      </c:scatterChart>
      <c:valAx>
        <c:axId val="5271598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162152"/>
        <c:crosses val="autoZero"/>
        <c:crossBetween val="midCat"/>
      </c:valAx>
      <c:valAx>
        <c:axId val="527162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a:t>
                </a:r>
                <a:r>
                  <a:rPr lang="en-US" baseline="0"/>
                  <a: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1598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 A-A'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A-A' NEW</c:v>
          </c:tx>
          <c:spPr>
            <a:ln w="25400" cap="rnd">
              <a:noFill/>
              <a:round/>
            </a:ln>
            <a:effectLst/>
          </c:spPr>
          <c:marker>
            <c:symbol val="circle"/>
            <c:size val="5"/>
            <c:spPr>
              <a:solidFill>
                <a:schemeClr val="accent1"/>
              </a:solidFill>
              <a:ln w="9525">
                <a:solidFill>
                  <a:schemeClr val="accent1"/>
                </a:solidFill>
              </a:ln>
              <a:effectLst/>
            </c:spPr>
          </c:marker>
          <c:xVal>
            <c:numRef>
              <c:f>'Dome 5'!$A$44:$A$112</c:f>
              <c:numCache>
                <c:formatCode>General</c:formatCode>
                <c:ptCount val="69"/>
                <c:pt idx="0">
                  <c:v>3797.8522342000001</c:v>
                </c:pt>
                <c:pt idx="1">
                  <c:v>3978.6870583099999</c:v>
                </c:pt>
                <c:pt idx="2">
                  <c:v>4159.5205000300002</c:v>
                </c:pt>
                <c:pt idx="3">
                  <c:v>4340.3525602700001</c:v>
                </c:pt>
                <c:pt idx="4">
                  <c:v>4521.1832399200002</c:v>
                </c:pt>
                <c:pt idx="5">
                  <c:v>4702.0125398700002</c:v>
                </c:pt>
                <c:pt idx="6">
                  <c:v>4882.8404610400003</c:v>
                </c:pt>
                <c:pt idx="7">
                  <c:v>5063.6670043100003</c:v>
                </c:pt>
                <c:pt idx="8">
                  <c:v>5244.4921705899997</c:v>
                </c:pt>
                <c:pt idx="9">
                  <c:v>5425.3159607699999</c:v>
                </c:pt>
                <c:pt idx="10">
                  <c:v>5606.1383757499998</c:v>
                </c:pt>
                <c:pt idx="11">
                  <c:v>5786.9594164299997</c:v>
                </c:pt>
                <c:pt idx="12">
                  <c:v>5967.7790837000002</c:v>
                </c:pt>
                <c:pt idx="13">
                  <c:v>6148.5973784600001</c:v>
                </c:pt>
                <c:pt idx="14">
                  <c:v>6329.4143016099997</c:v>
                </c:pt>
                <c:pt idx="15">
                  <c:v>6510.2298540299998</c:v>
                </c:pt>
                <c:pt idx="16">
                  <c:v>6691.0440366399998</c:v>
                </c:pt>
                <c:pt idx="17">
                  <c:v>6871.8568503099996</c:v>
                </c:pt>
                <c:pt idx="18">
                  <c:v>7052.6682959500004</c:v>
                </c:pt>
                <c:pt idx="19">
                  <c:v>7233.4783744400002</c:v>
                </c:pt>
                <c:pt idx="20">
                  <c:v>7414.2870867000001</c:v>
                </c:pt>
                <c:pt idx="21">
                  <c:v>7595.0944336000002</c:v>
                </c:pt>
                <c:pt idx="22">
                  <c:v>7775.90041604</c:v>
                </c:pt>
                <c:pt idx="23">
                  <c:v>7956.70503491</c:v>
                </c:pt>
                <c:pt idx="24">
                  <c:v>8137.5082911099998</c:v>
                </c:pt>
                <c:pt idx="25">
                  <c:v>8318.3101855299992</c:v>
                </c:pt>
                <c:pt idx="26">
                  <c:v>8499.1107190599996</c:v>
                </c:pt>
                <c:pt idx="27">
                  <c:v>8679.9098925899998</c:v>
                </c:pt>
                <c:pt idx="28">
                  <c:v>8860.7077070100004</c:v>
                </c:pt>
                <c:pt idx="29">
                  <c:v>9041.5041632199991</c:v>
                </c:pt>
                <c:pt idx="30">
                  <c:v>9222.2992620999994</c:v>
                </c:pt>
                <c:pt idx="31">
                  <c:v>9403.0930045500008</c:v>
                </c:pt>
                <c:pt idx="32">
                  <c:v>9583.8853914600004</c:v>
                </c:pt>
                <c:pt idx="33">
                  <c:v>9764.6764237099997</c:v>
                </c:pt>
                <c:pt idx="34">
                  <c:v>9945.4661021899992</c:v>
                </c:pt>
                <c:pt idx="35">
                  <c:v>10126.2544278</c:v>
                </c:pt>
                <c:pt idx="36">
                  <c:v>10307.0414014</c:v>
                </c:pt>
                <c:pt idx="37">
                  <c:v>10487.827023899999</c:v>
                </c:pt>
                <c:pt idx="38">
                  <c:v>10668.6112963</c:v>
                </c:pt>
                <c:pt idx="39">
                  <c:v>10849.394219199999</c:v>
                </c:pt>
                <c:pt idx="40">
                  <c:v>11030.175793799999</c:v>
                </c:pt>
                <c:pt idx="41">
                  <c:v>11210.9560208</c:v>
                </c:pt>
                <c:pt idx="42">
                  <c:v>11391.734901100001</c:v>
                </c:pt>
                <c:pt idx="43">
                  <c:v>11572.5124357</c:v>
                </c:pt>
                <c:pt idx="44">
                  <c:v>11753.2886254</c:v>
                </c:pt>
                <c:pt idx="45">
                  <c:v>11934.0634711</c:v>
                </c:pt>
                <c:pt idx="46">
                  <c:v>12114.8369736</c:v>
                </c:pt>
                <c:pt idx="47">
                  <c:v>12295.6091339</c:v>
                </c:pt>
                <c:pt idx="48">
                  <c:v>12476.379952900001</c:v>
                </c:pt>
                <c:pt idx="49">
                  <c:v>12657.149431399999</c:v>
                </c:pt>
                <c:pt idx="50">
                  <c:v>12837.917570400001</c:v>
                </c:pt>
                <c:pt idx="51">
                  <c:v>13018.6843706</c:v>
                </c:pt>
                <c:pt idx="52">
                  <c:v>13199.449833000001</c:v>
                </c:pt>
                <c:pt idx="53">
                  <c:v>13380.2139585</c:v>
                </c:pt>
                <c:pt idx="54">
                  <c:v>13560.976747999999</c:v>
                </c:pt>
                <c:pt idx="55">
                  <c:v>13741.738202299999</c:v>
                </c:pt>
                <c:pt idx="56">
                  <c:v>13922.4983223</c:v>
                </c:pt>
                <c:pt idx="57">
                  <c:v>14103.257108899999</c:v>
                </c:pt>
                <c:pt idx="58">
                  <c:v>14284.014563000001</c:v>
                </c:pt>
                <c:pt idx="59">
                  <c:v>14464.7706855</c:v>
                </c:pt>
                <c:pt idx="60">
                  <c:v>14645.525477200001</c:v>
                </c:pt>
                <c:pt idx="61">
                  <c:v>14826.278939100001</c:v>
                </c:pt>
                <c:pt idx="62">
                  <c:v>15007.031071900001</c:v>
                </c:pt>
                <c:pt idx="63">
                  <c:v>15187.781876700001</c:v>
                </c:pt>
                <c:pt idx="64">
                  <c:v>15368.5313542</c:v>
                </c:pt>
                <c:pt idx="65">
                  <c:v>15549.279505300001</c:v>
                </c:pt>
                <c:pt idx="66">
                  <c:v>15730.026330999999</c:v>
                </c:pt>
                <c:pt idx="67">
                  <c:v>15910.771832099999</c:v>
                </c:pt>
                <c:pt idx="68">
                  <c:v>16091.516009499999</c:v>
                </c:pt>
              </c:numCache>
            </c:numRef>
          </c:xVal>
          <c:yVal>
            <c:numRef>
              <c:f>'Dome 5'!$AT$23:$AT$93</c:f>
              <c:numCache>
                <c:formatCode>General</c:formatCode>
                <c:ptCount val="71"/>
                <c:pt idx="0">
                  <c:v>77.593906009561991</c:v>
                </c:pt>
                <c:pt idx="1">
                  <c:v>94.453113120101008</c:v>
                </c:pt>
                <c:pt idx="2">
                  <c:v>115.53774500782002</c:v>
                </c:pt>
                <c:pt idx="3">
                  <c:v>137.81620165625102</c:v>
                </c:pt>
                <c:pt idx="4">
                  <c:v>157.341583049463</c:v>
                </c:pt>
                <c:pt idx="5">
                  <c:v>174.11548917116701</c:v>
                </c:pt>
                <c:pt idx="6">
                  <c:v>181.57292000543202</c:v>
                </c:pt>
                <c:pt idx="7">
                  <c:v>172.61977553632698</c:v>
                </c:pt>
                <c:pt idx="8">
                  <c:v>158.06875574738399</c:v>
                </c:pt>
                <c:pt idx="9">
                  <c:v>142.23816062285101</c:v>
                </c:pt>
                <c:pt idx="10">
                  <c:v>128.53339014643899</c:v>
                </c:pt>
                <c:pt idx="11">
                  <c:v>120.23744430221701</c:v>
                </c:pt>
                <c:pt idx="12">
                  <c:v>115.32042307407501</c:v>
                </c:pt>
                <c:pt idx="13">
                  <c:v>106.09862644590302</c:v>
                </c:pt>
                <c:pt idx="14">
                  <c:v>92.686154401769997</c:v>
                </c:pt>
                <c:pt idx="15">
                  <c:v>78.944406925566</c:v>
                </c:pt>
                <c:pt idx="16">
                  <c:v>62.608184001181002</c:v>
                </c:pt>
                <c:pt idx="17">
                  <c:v>45.716785612863006</c:v>
                </c:pt>
                <c:pt idx="18">
                  <c:v>33.194211744143999</c:v>
                </c:pt>
                <c:pt idx="19">
                  <c:v>24.894162379451004</c:v>
                </c:pt>
                <c:pt idx="20">
                  <c:v>15.064437502495011</c:v>
                </c:pt>
                <c:pt idx="21">
                  <c:v>6.1480370975240106</c:v>
                </c:pt>
                <c:pt idx="22">
                  <c:v>3.0665611480700221</c:v>
                </c:pt>
                <c:pt idx="23">
                  <c:v>2.1323096385600167</c:v>
                </c:pt>
                <c:pt idx="24">
                  <c:v>3.1073825528840047</c:v>
                </c:pt>
                <c:pt idx="25">
                  <c:v>6.0158798751110112</c:v>
                </c:pt>
                <c:pt idx="26">
                  <c:v>5.9334015891309946</c:v>
                </c:pt>
                <c:pt idx="27">
                  <c:v>7.0071476790130305</c:v>
                </c:pt>
                <c:pt idx="28">
                  <c:v>6.8638181288260398</c:v>
                </c:pt>
                <c:pt idx="29">
                  <c:v>5.1185129226390131</c:v>
                </c:pt>
                <c:pt idx="30">
                  <c:v>13.819432044520994</c:v>
                </c:pt>
                <c:pt idx="31">
                  <c:v>27.952075478362048</c:v>
                </c:pt>
                <c:pt idx="32">
                  <c:v>35.345743208410028</c:v>
                </c:pt>
                <c:pt idx="33">
                  <c:v>31.717135218555001</c:v>
                </c:pt>
                <c:pt idx="34">
                  <c:v>23.980051492866011</c:v>
                </c:pt>
                <c:pt idx="35">
                  <c:v>20.978092015591017</c:v>
                </c:pt>
                <c:pt idx="36">
                  <c:v>24.295956770799023</c:v>
                </c:pt>
                <c:pt idx="37">
                  <c:v>27.064545742380005</c:v>
                </c:pt>
                <c:pt idx="38">
                  <c:v>27.53935891494001</c:v>
                </c:pt>
                <c:pt idx="39">
                  <c:v>31.233496272190024</c:v>
                </c:pt>
                <c:pt idx="40">
                  <c:v>39.366057796230024</c:v>
                </c:pt>
                <c:pt idx="41">
                  <c:v>46.27144347632003</c:v>
                </c:pt>
                <c:pt idx="42">
                  <c:v>51.873453290980024</c:v>
                </c:pt>
                <c:pt idx="43">
                  <c:v>55.840787227680011</c:v>
                </c:pt>
                <c:pt idx="44">
                  <c:v>54.357145270310014</c:v>
                </c:pt>
                <c:pt idx="45">
                  <c:v>56.617227400969995</c:v>
                </c:pt>
                <c:pt idx="46">
                  <c:v>62.726033605340007</c:v>
                </c:pt>
                <c:pt idx="47">
                  <c:v>64.760363867309991</c:v>
                </c:pt>
                <c:pt idx="48">
                  <c:v>64.574918172560018</c:v>
                </c:pt>
                <c:pt idx="49">
                  <c:v>65.58859650318999</c:v>
                </c:pt>
                <c:pt idx="50">
                  <c:v>70.049098843089979</c:v>
                </c:pt>
                <c:pt idx="51">
                  <c:v>73.423725177940042</c:v>
                </c:pt>
                <c:pt idx="52">
                  <c:v>65.744275489839964</c:v>
                </c:pt>
                <c:pt idx="53">
                  <c:v>50.821949766259991</c:v>
                </c:pt>
                <c:pt idx="54">
                  <c:v>42.726947989300015</c:v>
                </c:pt>
                <c:pt idx="55">
                  <c:v>44.53527014285001</c:v>
                </c:pt>
                <c:pt idx="56">
                  <c:v>46.05801621080002</c:v>
                </c:pt>
                <c:pt idx="57">
                  <c:v>43.449686178830007</c:v>
                </c:pt>
                <c:pt idx="58">
                  <c:v>41.480380030829991</c:v>
                </c:pt>
                <c:pt idx="59">
                  <c:v>43.129697750690013</c:v>
                </c:pt>
                <c:pt idx="60">
                  <c:v>46.974639322299964</c:v>
                </c:pt>
                <c:pt idx="61">
                  <c:v>51.850904729550024</c:v>
                </c:pt>
                <c:pt idx="62">
                  <c:v>57.341293958120019</c:v>
                </c:pt>
                <c:pt idx="63">
                  <c:v>58.65940699011</c:v>
                </c:pt>
                <c:pt idx="64">
                  <c:v>54.696643812990004</c:v>
                </c:pt>
                <c:pt idx="65">
                  <c:v>48.050904407070021</c:v>
                </c:pt>
                <c:pt idx="66">
                  <c:v>40.692088759819967</c:v>
                </c:pt>
                <c:pt idx="67">
                  <c:v>32.694696855129962</c:v>
                </c:pt>
                <c:pt idx="68">
                  <c:v>22.786328675099981</c:v>
                </c:pt>
                <c:pt idx="69">
                  <c:v>10.685684205409984</c:v>
                </c:pt>
                <c:pt idx="70">
                  <c:v>0.3299634299499985</c:v>
                </c:pt>
              </c:numCache>
            </c:numRef>
          </c:yVal>
          <c:smooth val="0"/>
          <c:extLst>
            <c:ext xmlns:c16="http://schemas.microsoft.com/office/drawing/2014/chart" uri="{C3380CC4-5D6E-409C-BE32-E72D297353CC}">
              <c16:uniqueId val="{00000000-F1C4-EA49-B024-B5D1E173B647}"/>
            </c:ext>
          </c:extLst>
        </c:ser>
        <c:dLbls>
          <c:showLegendKey val="0"/>
          <c:showVal val="0"/>
          <c:showCatName val="0"/>
          <c:showSerName val="0"/>
          <c:showPercent val="0"/>
          <c:showBubbleSize val="0"/>
        </c:dLbls>
        <c:axId val="706806184"/>
        <c:axId val="706808480"/>
      </c:scatterChart>
      <c:valAx>
        <c:axId val="7068061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808480"/>
        <c:crosses val="autoZero"/>
        <c:crossBetween val="midCat"/>
      </c:valAx>
      <c:valAx>
        <c:axId val="706808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Height</a:t>
                </a:r>
                <a:r>
                  <a:rPr lang="en-US" baseline="0"/>
                  <a: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8061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5'!$AX$22</c:f>
              <c:strCache>
                <c:ptCount val="1"/>
                <c:pt idx="0">
                  <c:v>D-D'</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5'!$AW$35:$AW$112</c:f>
              <c:numCache>
                <c:formatCode>General</c:formatCode>
                <c:ptCount val="78"/>
                <c:pt idx="0">
                  <c:v>2160.6469072099999</c:v>
                </c:pt>
                <c:pt idx="1">
                  <c:v>2340.6940639099998</c:v>
                </c:pt>
                <c:pt idx="2">
                  <c:v>2520.7401856000001</c:v>
                </c:pt>
                <c:pt idx="3">
                  <c:v>2700.7852731200001</c:v>
                </c:pt>
                <c:pt idx="4">
                  <c:v>2880.82932725</c:v>
                </c:pt>
                <c:pt idx="5">
                  <c:v>3060.8723488300002</c:v>
                </c:pt>
                <c:pt idx="6">
                  <c:v>3240.9143386599999</c:v>
                </c:pt>
                <c:pt idx="7">
                  <c:v>3420.9552975500001</c:v>
                </c:pt>
                <c:pt idx="8">
                  <c:v>3600.9952263199998</c:v>
                </c:pt>
                <c:pt idx="9">
                  <c:v>3781.0341257800001</c:v>
                </c:pt>
                <c:pt idx="10">
                  <c:v>3961.0719967499999</c:v>
                </c:pt>
                <c:pt idx="11">
                  <c:v>4141.1088400299996</c:v>
                </c:pt>
                <c:pt idx="12">
                  <c:v>4321.1446564300004</c:v>
                </c:pt>
                <c:pt idx="13">
                  <c:v>4501.17944678</c:v>
                </c:pt>
                <c:pt idx="14">
                  <c:v>4681.2132118700001</c:v>
                </c:pt>
                <c:pt idx="15">
                  <c:v>4861.2459525200002</c:v>
                </c:pt>
                <c:pt idx="16">
                  <c:v>5041.2776695399998</c:v>
                </c:pt>
                <c:pt idx="17">
                  <c:v>5221.3083637399995</c:v>
                </c:pt>
                <c:pt idx="18">
                  <c:v>5401.3380359299999</c:v>
                </c:pt>
                <c:pt idx="19">
                  <c:v>5581.3666869299996</c:v>
                </c:pt>
                <c:pt idx="20">
                  <c:v>5761.3943175300001</c:v>
                </c:pt>
                <c:pt idx="21">
                  <c:v>5941.4209285500001</c:v>
                </c:pt>
                <c:pt idx="22">
                  <c:v>6121.44652081</c:v>
                </c:pt>
                <c:pt idx="23">
                  <c:v>6301.4710950899998</c:v>
                </c:pt>
                <c:pt idx="24">
                  <c:v>6481.4946522299997</c:v>
                </c:pt>
                <c:pt idx="25">
                  <c:v>6661.5171930200004</c:v>
                </c:pt>
                <c:pt idx="26">
                  <c:v>6841.5387182699997</c:v>
                </c:pt>
                <c:pt idx="27">
                  <c:v>7021.5592287899999</c:v>
                </c:pt>
                <c:pt idx="28">
                  <c:v>7201.5787253899998</c:v>
                </c:pt>
                <c:pt idx="29">
                  <c:v>7381.59720887</c:v>
                </c:pt>
                <c:pt idx="30">
                  <c:v>7561.6146800500001</c:v>
                </c:pt>
                <c:pt idx="31">
                  <c:v>7741.6311397199997</c:v>
                </c:pt>
                <c:pt idx="32">
                  <c:v>7921.6465887000004</c:v>
                </c:pt>
                <c:pt idx="33">
                  <c:v>8101.6610277899999</c:v>
                </c:pt>
                <c:pt idx="34">
                  <c:v>8281.6744577999998</c:v>
                </c:pt>
                <c:pt idx="35">
                  <c:v>8461.6868795299997</c:v>
                </c:pt>
                <c:pt idx="36">
                  <c:v>8641.6982937899993</c:v>
                </c:pt>
                <c:pt idx="37">
                  <c:v>8821.7087013799992</c:v>
                </c:pt>
                <c:pt idx="38">
                  <c:v>9001.7181031100008</c:v>
                </c:pt>
                <c:pt idx="39">
                  <c:v>9181.7264997900002</c:v>
                </c:pt>
                <c:pt idx="40">
                  <c:v>9361.7338922100007</c:v>
                </c:pt>
                <c:pt idx="41">
                  <c:v>9541.7402811899992</c:v>
                </c:pt>
                <c:pt idx="42">
                  <c:v>9721.7456675199992</c:v>
                </c:pt>
                <c:pt idx="43">
                  <c:v>9901.7500520199992</c:v>
                </c:pt>
                <c:pt idx="44">
                  <c:v>10081.753435500001</c:v>
                </c:pt>
                <c:pt idx="45">
                  <c:v>10261.7558187</c:v>
                </c:pt>
                <c:pt idx="46">
                  <c:v>10441.757202500001</c:v>
                </c:pt>
                <c:pt idx="47">
                  <c:v>10621.7575877</c:v>
                </c:pt>
                <c:pt idx="48">
                  <c:v>10801.756975</c:v>
                </c:pt>
                <c:pt idx="49">
                  <c:v>10981.7553653</c:v>
                </c:pt>
                <c:pt idx="50">
                  <c:v>11161.7527594</c:v>
                </c:pt>
                <c:pt idx="51">
                  <c:v>11341.749158099999</c:v>
                </c:pt>
                <c:pt idx="52">
                  <c:v>11521.7445622</c:v>
                </c:pt>
                <c:pt idx="53">
                  <c:v>11701.7389724</c:v>
                </c:pt>
                <c:pt idx="54">
                  <c:v>11881.7323896</c:v>
                </c:pt>
                <c:pt idx="55">
                  <c:v>12061.7248146</c:v>
                </c:pt>
                <c:pt idx="56">
                  <c:v>12241.716248299999</c:v>
                </c:pt>
                <c:pt idx="57">
                  <c:v>12421.706691199999</c:v>
                </c:pt>
                <c:pt idx="58">
                  <c:v>12601.696144400001</c:v>
                </c:pt>
                <c:pt idx="59">
                  <c:v>12781.684608600001</c:v>
                </c:pt>
                <c:pt idx="60">
                  <c:v>12961.6720845</c:v>
                </c:pt>
                <c:pt idx="61">
                  <c:v>13141.658573000001</c:v>
                </c:pt>
                <c:pt idx="62">
                  <c:v>13321.644075</c:v>
                </c:pt>
                <c:pt idx="63">
                  <c:v>13501.628591000001</c:v>
                </c:pt>
                <c:pt idx="64">
                  <c:v>13681.612122099999</c:v>
                </c:pt>
                <c:pt idx="65">
                  <c:v>13861.594669</c:v>
                </c:pt>
                <c:pt idx="66">
                  <c:v>14041.576232400001</c:v>
                </c:pt>
                <c:pt idx="67">
                  <c:v>14221.556813200001</c:v>
                </c:pt>
                <c:pt idx="68">
                  <c:v>14401.536412199999</c:v>
                </c:pt>
                <c:pt idx="69">
                  <c:v>14581.515030099999</c:v>
                </c:pt>
                <c:pt idx="70">
                  <c:v>14761.4926679</c:v>
                </c:pt>
                <c:pt idx="71">
                  <c:v>14941.469326099999</c:v>
                </c:pt>
                <c:pt idx="72">
                  <c:v>15121.4450058</c:v>
                </c:pt>
                <c:pt idx="73">
                  <c:v>15301.4197076</c:v>
                </c:pt>
                <c:pt idx="74">
                  <c:v>15481.393432299999</c:v>
                </c:pt>
                <c:pt idx="75">
                  <c:v>15661.3661808</c:v>
                </c:pt>
                <c:pt idx="76">
                  <c:v>15841.337953800001</c:v>
                </c:pt>
                <c:pt idx="77">
                  <c:v>16021.308752200001</c:v>
                </c:pt>
              </c:numCache>
            </c:numRef>
          </c:xVal>
          <c:yVal>
            <c:numRef>
              <c:f>'Dome 5'!$AX$35:$AX$112</c:f>
              <c:numCache>
                <c:formatCode>General</c:formatCode>
                <c:ptCount val="78"/>
                <c:pt idx="0">
                  <c:v>-24.3047</c:v>
                </c:pt>
                <c:pt idx="1">
                  <c:v>-16.792200000000001</c:v>
                </c:pt>
                <c:pt idx="2">
                  <c:v>-5.8305999999999996</c:v>
                </c:pt>
                <c:pt idx="3">
                  <c:v>10.915900000000001</c:v>
                </c:pt>
                <c:pt idx="4">
                  <c:v>32.3459</c:v>
                </c:pt>
                <c:pt idx="5">
                  <c:v>57.505600000000001</c:v>
                </c:pt>
                <c:pt idx="6">
                  <c:v>79.749099999999999</c:v>
                </c:pt>
                <c:pt idx="7">
                  <c:v>97.307699999999997</c:v>
                </c:pt>
                <c:pt idx="8">
                  <c:v>110.4149</c:v>
                </c:pt>
                <c:pt idx="9">
                  <c:v>120.2424</c:v>
                </c:pt>
                <c:pt idx="10">
                  <c:v>131.49039999999999</c:v>
                </c:pt>
                <c:pt idx="11">
                  <c:v>143.08519999999999</c:v>
                </c:pt>
                <c:pt idx="12">
                  <c:v>151.0737</c:v>
                </c:pt>
                <c:pt idx="13">
                  <c:v>153.8373</c:v>
                </c:pt>
                <c:pt idx="14">
                  <c:v>153.1053</c:v>
                </c:pt>
                <c:pt idx="15">
                  <c:v>151.18289999999999</c:v>
                </c:pt>
                <c:pt idx="16">
                  <c:v>151.3981</c:v>
                </c:pt>
                <c:pt idx="17">
                  <c:v>153.74629999999999</c:v>
                </c:pt>
                <c:pt idx="18">
                  <c:v>156.3817</c:v>
                </c:pt>
                <c:pt idx="19">
                  <c:v>149.44919999999999</c:v>
                </c:pt>
                <c:pt idx="20">
                  <c:v>135.5616</c:v>
                </c:pt>
                <c:pt idx="21">
                  <c:v>125.8302</c:v>
                </c:pt>
                <c:pt idx="22">
                  <c:v>114.09439999999999</c:v>
                </c:pt>
                <c:pt idx="23">
                  <c:v>107.2362</c:v>
                </c:pt>
                <c:pt idx="24">
                  <c:v>105.8956</c:v>
                </c:pt>
                <c:pt idx="25">
                  <c:v>107.3561</c:v>
                </c:pt>
                <c:pt idx="26">
                  <c:v>111.0168</c:v>
                </c:pt>
                <c:pt idx="27">
                  <c:v>116.7749</c:v>
                </c:pt>
                <c:pt idx="28">
                  <c:v>123.96469999999999</c:v>
                </c:pt>
                <c:pt idx="29">
                  <c:v>132.20609999999999</c:v>
                </c:pt>
                <c:pt idx="30">
                  <c:v>137.9256</c:v>
                </c:pt>
                <c:pt idx="31">
                  <c:v>141.53389999999999</c:v>
                </c:pt>
                <c:pt idx="32">
                  <c:v>146.8339</c:v>
                </c:pt>
                <c:pt idx="33">
                  <c:v>154.19059999999999</c:v>
                </c:pt>
                <c:pt idx="34">
                  <c:v>162.65219999999999</c:v>
                </c:pt>
                <c:pt idx="35">
                  <c:v>170.447</c:v>
                </c:pt>
                <c:pt idx="36">
                  <c:v>175.42789999999999</c:v>
                </c:pt>
                <c:pt idx="37">
                  <c:v>175.17850000000001</c:v>
                </c:pt>
                <c:pt idx="38">
                  <c:v>175.666</c:v>
                </c:pt>
                <c:pt idx="39">
                  <c:v>185.39689999999999</c:v>
                </c:pt>
                <c:pt idx="40">
                  <c:v>196.8466</c:v>
                </c:pt>
                <c:pt idx="41">
                  <c:v>204.50059999999999</c:v>
                </c:pt>
                <c:pt idx="42">
                  <c:v>209.73830000000001</c:v>
                </c:pt>
                <c:pt idx="43">
                  <c:v>213.66630000000001</c:v>
                </c:pt>
                <c:pt idx="44">
                  <c:v>216.97239999999999</c:v>
                </c:pt>
                <c:pt idx="45">
                  <c:v>221.75899999999999</c:v>
                </c:pt>
                <c:pt idx="46">
                  <c:v>226.58029999999999</c:v>
                </c:pt>
                <c:pt idx="47">
                  <c:v>231.68549999999999</c:v>
                </c:pt>
                <c:pt idx="48">
                  <c:v>238.62270000000001</c:v>
                </c:pt>
                <c:pt idx="49">
                  <c:v>247.2433</c:v>
                </c:pt>
                <c:pt idx="50">
                  <c:v>259.24770000000001</c:v>
                </c:pt>
                <c:pt idx="51">
                  <c:v>274.274</c:v>
                </c:pt>
                <c:pt idx="52">
                  <c:v>287.93110000000001</c:v>
                </c:pt>
                <c:pt idx="53">
                  <c:v>296.185</c:v>
                </c:pt>
                <c:pt idx="54">
                  <c:v>299.00349999999997</c:v>
                </c:pt>
                <c:pt idx="55">
                  <c:v>298.86320000000001</c:v>
                </c:pt>
                <c:pt idx="56">
                  <c:v>297.19159999999999</c:v>
                </c:pt>
                <c:pt idx="57">
                  <c:v>298.54129999999998</c:v>
                </c:pt>
                <c:pt idx="58">
                  <c:v>303.52859999999998</c:v>
                </c:pt>
                <c:pt idx="59">
                  <c:v>309.07170000000002</c:v>
                </c:pt>
                <c:pt idx="60">
                  <c:v>313.20490000000001</c:v>
                </c:pt>
                <c:pt idx="61">
                  <c:v>316.34399999999999</c:v>
                </c:pt>
                <c:pt idx="62">
                  <c:v>320.77670000000001</c:v>
                </c:pt>
                <c:pt idx="63">
                  <c:v>328.85590000000002</c:v>
                </c:pt>
                <c:pt idx="64">
                  <c:v>338.76909999999998</c:v>
                </c:pt>
                <c:pt idx="65">
                  <c:v>350.82279999999997</c:v>
                </c:pt>
                <c:pt idx="66">
                  <c:v>360.87099999999998</c:v>
                </c:pt>
                <c:pt idx="67">
                  <c:v>362.41300000000001</c:v>
                </c:pt>
                <c:pt idx="68">
                  <c:v>359.95569999999998</c:v>
                </c:pt>
                <c:pt idx="69">
                  <c:v>359.07409999999999</c:v>
                </c:pt>
                <c:pt idx="70">
                  <c:v>360.68439999999998</c:v>
                </c:pt>
                <c:pt idx="71">
                  <c:v>362.21699999999998</c:v>
                </c:pt>
                <c:pt idx="72">
                  <c:v>361.06479999999999</c:v>
                </c:pt>
                <c:pt idx="73">
                  <c:v>354.05040000000002</c:v>
                </c:pt>
                <c:pt idx="74">
                  <c:v>336.92880000000002</c:v>
                </c:pt>
                <c:pt idx="75">
                  <c:v>321.71859999999998</c:v>
                </c:pt>
                <c:pt idx="76">
                  <c:v>310.33850000000001</c:v>
                </c:pt>
                <c:pt idx="77">
                  <c:v>290.32729999999998</c:v>
                </c:pt>
              </c:numCache>
            </c:numRef>
          </c:yVal>
          <c:smooth val="0"/>
          <c:extLst>
            <c:ext xmlns:c16="http://schemas.microsoft.com/office/drawing/2014/chart" uri="{C3380CC4-5D6E-409C-BE32-E72D297353CC}">
              <c16:uniqueId val="{00000000-F75C-B34A-989C-39C76DA0A9C8}"/>
            </c:ext>
          </c:extLst>
        </c:ser>
        <c:ser>
          <c:idx val="1"/>
          <c:order val="1"/>
          <c:tx>
            <c:v>Best_Fit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5426202974628173"/>
                  <c:y val="0.6732276173811606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5'!$AW$35,'Dome 5'!$AW$112)</c:f>
              <c:numCache>
                <c:formatCode>General</c:formatCode>
                <c:ptCount val="2"/>
                <c:pt idx="0">
                  <c:v>2160.6469072099999</c:v>
                </c:pt>
                <c:pt idx="1">
                  <c:v>16021.308752200001</c:v>
                </c:pt>
              </c:numCache>
            </c:numRef>
          </c:xVal>
          <c:yVal>
            <c:numRef>
              <c:f>('Dome 5'!$AX$35,'Dome 5'!$AX$112)</c:f>
              <c:numCache>
                <c:formatCode>General</c:formatCode>
                <c:ptCount val="2"/>
                <c:pt idx="0">
                  <c:v>-24.3047</c:v>
                </c:pt>
                <c:pt idx="1">
                  <c:v>290.32729999999998</c:v>
                </c:pt>
              </c:numCache>
            </c:numRef>
          </c:yVal>
          <c:smooth val="0"/>
          <c:extLst>
            <c:ext xmlns:c16="http://schemas.microsoft.com/office/drawing/2014/chart" uri="{C3380CC4-5D6E-409C-BE32-E72D297353CC}">
              <c16:uniqueId val="{00000002-F75C-B34A-989C-39C76DA0A9C8}"/>
            </c:ext>
          </c:extLst>
        </c:ser>
        <c:dLbls>
          <c:showLegendKey val="0"/>
          <c:showVal val="0"/>
          <c:showCatName val="0"/>
          <c:showSerName val="0"/>
          <c:showPercent val="0"/>
          <c:showBubbleSize val="0"/>
        </c:dLbls>
        <c:axId val="706930168"/>
        <c:axId val="706922624"/>
      </c:scatterChart>
      <c:valAx>
        <c:axId val="7069301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922624"/>
        <c:crosses val="autoZero"/>
        <c:crossBetween val="midCat"/>
      </c:valAx>
      <c:valAx>
        <c:axId val="706922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9301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 D-D'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5'!$BK$21</c:f>
              <c:strCache>
                <c:ptCount val="1"/>
                <c:pt idx="0">
                  <c:v>New Y Values D</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5'!$BI$22:$BI$99</c:f>
              <c:numCache>
                <c:formatCode>General</c:formatCode>
                <c:ptCount val="78"/>
                <c:pt idx="0">
                  <c:v>2160.6469072099999</c:v>
                </c:pt>
                <c:pt idx="1">
                  <c:v>2340.6940639099998</c:v>
                </c:pt>
                <c:pt idx="2">
                  <c:v>2520.7401856000001</c:v>
                </c:pt>
                <c:pt idx="3">
                  <c:v>2700.7852731200001</c:v>
                </c:pt>
                <c:pt idx="4">
                  <c:v>2880.82932725</c:v>
                </c:pt>
                <c:pt idx="5">
                  <c:v>3060.8723488300002</c:v>
                </c:pt>
                <c:pt idx="6">
                  <c:v>3240.9143386599999</c:v>
                </c:pt>
                <c:pt idx="7">
                  <c:v>3420.9552975500001</c:v>
                </c:pt>
                <c:pt idx="8">
                  <c:v>3600.9952263199998</c:v>
                </c:pt>
                <c:pt idx="9">
                  <c:v>3781.0341257800001</c:v>
                </c:pt>
                <c:pt idx="10">
                  <c:v>3961.0719967499999</c:v>
                </c:pt>
                <c:pt idx="11">
                  <c:v>4141.1088400299996</c:v>
                </c:pt>
                <c:pt idx="12">
                  <c:v>4321.1446564300004</c:v>
                </c:pt>
                <c:pt idx="13">
                  <c:v>4501.17944678</c:v>
                </c:pt>
                <c:pt idx="14">
                  <c:v>4681.2132118700001</c:v>
                </c:pt>
                <c:pt idx="15">
                  <c:v>4861.2459525200002</c:v>
                </c:pt>
                <c:pt idx="16">
                  <c:v>5041.2776695399998</c:v>
                </c:pt>
                <c:pt idx="17">
                  <c:v>5221.3083637399995</c:v>
                </c:pt>
                <c:pt idx="18">
                  <c:v>5401.3380359299999</c:v>
                </c:pt>
                <c:pt idx="19">
                  <c:v>5581.3666869299996</c:v>
                </c:pt>
                <c:pt idx="20">
                  <c:v>5761.3943175300001</c:v>
                </c:pt>
                <c:pt idx="21">
                  <c:v>5941.4209285500001</c:v>
                </c:pt>
                <c:pt idx="22">
                  <c:v>6121.44652081</c:v>
                </c:pt>
                <c:pt idx="23">
                  <c:v>6301.4710950899998</c:v>
                </c:pt>
                <c:pt idx="24">
                  <c:v>6481.4946522299997</c:v>
                </c:pt>
                <c:pt idx="25">
                  <c:v>6661.5171930200004</c:v>
                </c:pt>
                <c:pt idx="26">
                  <c:v>6841.5387182699997</c:v>
                </c:pt>
                <c:pt idx="27">
                  <c:v>7021.5592287899999</c:v>
                </c:pt>
                <c:pt idx="28">
                  <c:v>7201.5787253899998</c:v>
                </c:pt>
                <c:pt idx="29">
                  <c:v>7381.59720887</c:v>
                </c:pt>
                <c:pt idx="30">
                  <c:v>7561.6146800500001</c:v>
                </c:pt>
                <c:pt idx="31">
                  <c:v>7741.6311397199997</c:v>
                </c:pt>
                <c:pt idx="32">
                  <c:v>7921.6465887000004</c:v>
                </c:pt>
                <c:pt idx="33">
                  <c:v>8101.6610277899999</c:v>
                </c:pt>
                <c:pt idx="34">
                  <c:v>8281.6744577999998</c:v>
                </c:pt>
                <c:pt idx="35">
                  <c:v>8461.6868795299997</c:v>
                </c:pt>
                <c:pt idx="36">
                  <c:v>8641.6982937899993</c:v>
                </c:pt>
                <c:pt idx="37">
                  <c:v>8821.7087013799992</c:v>
                </c:pt>
                <c:pt idx="38">
                  <c:v>9001.7181031100008</c:v>
                </c:pt>
                <c:pt idx="39">
                  <c:v>9181.7264997900002</c:v>
                </c:pt>
                <c:pt idx="40">
                  <c:v>9361.7338922100007</c:v>
                </c:pt>
                <c:pt idx="41">
                  <c:v>9541.7402811899992</c:v>
                </c:pt>
                <c:pt idx="42">
                  <c:v>9721.7456675199992</c:v>
                </c:pt>
                <c:pt idx="43">
                  <c:v>9901.7500520199992</c:v>
                </c:pt>
                <c:pt idx="44">
                  <c:v>10081.753435500001</c:v>
                </c:pt>
                <c:pt idx="45">
                  <c:v>10261.7558187</c:v>
                </c:pt>
                <c:pt idx="46">
                  <c:v>10441.757202500001</c:v>
                </c:pt>
                <c:pt idx="47">
                  <c:v>10621.7575877</c:v>
                </c:pt>
                <c:pt idx="48">
                  <c:v>10801.756975</c:v>
                </c:pt>
                <c:pt idx="49">
                  <c:v>10981.7553653</c:v>
                </c:pt>
                <c:pt idx="50">
                  <c:v>11161.7527594</c:v>
                </c:pt>
                <c:pt idx="51">
                  <c:v>11341.749158099999</c:v>
                </c:pt>
                <c:pt idx="52">
                  <c:v>11521.7445622</c:v>
                </c:pt>
                <c:pt idx="53">
                  <c:v>11701.7389724</c:v>
                </c:pt>
                <c:pt idx="54">
                  <c:v>11881.7323896</c:v>
                </c:pt>
                <c:pt idx="55">
                  <c:v>12061.7248146</c:v>
                </c:pt>
                <c:pt idx="56">
                  <c:v>12241.716248299999</c:v>
                </c:pt>
                <c:pt idx="57">
                  <c:v>12421.706691199999</c:v>
                </c:pt>
                <c:pt idx="58">
                  <c:v>12601.696144400001</c:v>
                </c:pt>
                <c:pt idx="59">
                  <c:v>12781.684608600001</c:v>
                </c:pt>
                <c:pt idx="60">
                  <c:v>12961.6720845</c:v>
                </c:pt>
                <c:pt idx="61">
                  <c:v>13141.658573000001</c:v>
                </c:pt>
                <c:pt idx="62">
                  <c:v>13321.644075</c:v>
                </c:pt>
                <c:pt idx="63">
                  <c:v>13501.628591000001</c:v>
                </c:pt>
                <c:pt idx="64">
                  <c:v>13681.612122099999</c:v>
                </c:pt>
                <c:pt idx="65">
                  <c:v>13861.594669</c:v>
                </c:pt>
                <c:pt idx="66">
                  <c:v>14041.576232400001</c:v>
                </c:pt>
                <c:pt idx="67">
                  <c:v>14221.556813200001</c:v>
                </c:pt>
                <c:pt idx="68">
                  <c:v>14401.536412199999</c:v>
                </c:pt>
                <c:pt idx="69">
                  <c:v>14581.515030099999</c:v>
                </c:pt>
                <c:pt idx="70">
                  <c:v>14761.4926679</c:v>
                </c:pt>
                <c:pt idx="71">
                  <c:v>14941.469326099999</c:v>
                </c:pt>
                <c:pt idx="72">
                  <c:v>15121.4450058</c:v>
                </c:pt>
                <c:pt idx="73">
                  <c:v>15301.4197076</c:v>
                </c:pt>
                <c:pt idx="74">
                  <c:v>15481.393432299999</c:v>
                </c:pt>
                <c:pt idx="75">
                  <c:v>15661.3661808</c:v>
                </c:pt>
                <c:pt idx="76">
                  <c:v>15841.337953800001</c:v>
                </c:pt>
                <c:pt idx="77">
                  <c:v>16021.308752200001</c:v>
                </c:pt>
              </c:numCache>
            </c:numRef>
          </c:xVal>
          <c:yVal>
            <c:numRef>
              <c:f>'Dome 5'!$BK$22:$BK$99</c:f>
              <c:numCache>
                <c:formatCode>General</c:formatCode>
                <c:ptCount val="78"/>
                <c:pt idx="0">
                  <c:v>-3.847936669991725E-4</c:v>
                </c:pt>
                <c:pt idx="1">
                  <c:v>3.4250447492429998</c:v>
                </c:pt>
                <c:pt idx="2">
                  <c:v>10.299597786879989</c:v>
                </c:pt>
                <c:pt idx="3">
                  <c:v>22.959074300175992</c:v>
                </c:pt>
                <c:pt idx="4">
                  <c:v>40.302074271424999</c:v>
                </c:pt>
                <c:pt idx="5">
                  <c:v>61.374797681558988</c:v>
                </c:pt>
                <c:pt idx="6">
                  <c:v>79.531344512418002</c:v>
                </c:pt>
                <c:pt idx="7">
                  <c:v>93.00301474561499</c:v>
                </c:pt>
                <c:pt idx="8">
                  <c:v>102.023308362536</c:v>
                </c:pt>
                <c:pt idx="9">
                  <c:v>107.76392534479399</c:v>
                </c:pt>
                <c:pt idx="10">
                  <c:v>114.92506567377499</c:v>
                </c:pt>
                <c:pt idx="11">
                  <c:v>122.43302933131899</c:v>
                </c:pt>
                <c:pt idx="12">
                  <c:v>126.33471629903899</c:v>
                </c:pt>
                <c:pt idx="13">
                  <c:v>125.01152655809399</c:v>
                </c:pt>
                <c:pt idx="14">
                  <c:v>120.19276009055099</c:v>
                </c:pt>
                <c:pt idx="15">
                  <c:v>114.18361687779598</c:v>
                </c:pt>
                <c:pt idx="16">
                  <c:v>110.31209690144199</c:v>
                </c:pt>
                <c:pt idx="17">
                  <c:v>108.573600143102</c:v>
                </c:pt>
                <c:pt idx="18">
                  <c:v>107.12232658438899</c:v>
                </c:pt>
                <c:pt idx="19">
                  <c:v>96.103176206688985</c:v>
                </c:pt>
                <c:pt idx="20">
                  <c:v>78.128948992068985</c:v>
                </c:pt>
                <c:pt idx="21">
                  <c:v>64.310944921914981</c:v>
                </c:pt>
                <c:pt idx="22">
                  <c:v>48.488563977612969</c:v>
                </c:pt>
                <c:pt idx="23">
                  <c:v>37.543806141456997</c:v>
                </c:pt>
                <c:pt idx="24">
                  <c:v>32.116671394379011</c:v>
                </c:pt>
                <c:pt idx="25">
                  <c:v>29.490659718445983</c:v>
                </c:pt>
                <c:pt idx="26">
                  <c:v>29.064871095270988</c:v>
                </c:pt>
                <c:pt idx="27">
                  <c:v>30.736505506466983</c:v>
                </c:pt>
                <c:pt idx="28">
                  <c:v>33.839862933646998</c:v>
                </c:pt>
                <c:pt idx="29">
                  <c:v>37.994843358650968</c:v>
                </c:pt>
                <c:pt idx="30">
                  <c:v>39.62794676286498</c:v>
                </c:pt>
                <c:pt idx="31">
                  <c:v>39.149873128355978</c:v>
                </c:pt>
                <c:pt idx="32">
                  <c:v>40.363522436509982</c:v>
                </c:pt>
                <c:pt idx="33">
                  <c:v>43.633894669166978</c:v>
                </c:pt>
                <c:pt idx="34">
                  <c:v>48.009189807939975</c:v>
                </c:pt>
                <c:pt idx="35">
                  <c:v>51.717707834669</c:v>
                </c:pt>
                <c:pt idx="36">
                  <c:v>52.612348730967</c:v>
                </c:pt>
                <c:pt idx="37">
                  <c:v>48.276712478674028</c:v>
                </c:pt>
                <c:pt idx="38">
                  <c:v>44.677999059402964</c:v>
                </c:pt>
                <c:pt idx="39">
                  <c:v>50.322708454766968</c:v>
                </c:pt>
                <c:pt idx="40">
                  <c:v>57.686240646832971</c:v>
                </c:pt>
                <c:pt idx="41">
                  <c:v>61.254095616987001</c:v>
                </c:pt>
                <c:pt idx="42">
                  <c:v>62.405673347296016</c:v>
                </c:pt>
                <c:pt idx="43">
                  <c:v>62.247573819145998</c:v>
                </c:pt>
                <c:pt idx="44">
                  <c:v>61.467597014149959</c:v>
                </c:pt>
                <c:pt idx="45">
                  <c:v>62.168142915509975</c:v>
                </c:pt>
                <c:pt idx="46">
                  <c:v>62.90341150324997</c:v>
                </c:pt>
                <c:pt idx="47">
                  <c:v>63.92260275920998</c:v>
                </c:pt>
                <c:pt idx="48">
                  <c:v>66.7738166675</c:v>
                </c:pt>
                <c:pt idx="49">
                  <c:v>71.308453207690008</c:v>
                </c:pt>
                <c:pt idx="50">
                  <c:v>79.226912361619981</c:v>
                </c:pt>
                <c:pt idx="51">
                  <c:v>90.167294111129991</c:v>
                </c:pt>
                <c:pt idx="52">
                  <c:v>99.738498438059992</c:v>
                </c:pt>
                <c:pt idx="53">
                  <c:v>103.90652532651995</c:v>
                </c:pt>
                <c:pt idx="54">
                  <c:v>102.63917475607997</c:v>
                </c:pt>
                <c:pt idx="55">
                  <c:v>98.413046708579998</c:v>
                </c:pt>
                <c:pt idx="56">
                  <c:v>92.655641163590019</c:v>
                </c:pt>
                <c:pt idx="57">
                  <c:v>89.919558109759976</c:v>
                </c:pt>
                <c:pt idx="58">
                  <c:v>90.821097522119942</c:v>
                </c:pt>
                <c:pt idx="59">
                  <c:v>92.278459384779978</c:v>
                </c:pt>
                <c:pt idx="60">
                  <c:v>92.325943681849992</c:v>
                </c:pt>
                <c:pt idx="61">
                  <c:v>91.379350392899937</c:v>
                </c:pt>
                <c:pt idx="62">
                  <c:v>91.726379497499977</c:v>
                </c:pt>
                <c:pt idx="63">
                  <c:v>95.719930984299992</c:v>
                </c:pt>
                <c:pt idx="64">
                  <c:v>101.54750482832998</c:v>
                </c:pt>
                <c:pt idx="65">
                  <c:v>109.51560101369995</c:v>
                </c:pt>
                <c:pt idx="66">
                  <c:v>115.47821952451994</c:v>
                </c:pt>
                <c:pt idx="67">
                  <c:v>112.93466034035998</c:v>
                </c:pt>
                <c:pt idx="68">
                  <c:v>106.39182344305999</c:v>
                </c:pt>
                <c:pt idx="69">
                  <c:v>101.42470881673</c:v>
                </c:pt>
                <c:pt idx="70">
                  <c:v>98.949516438669946</c:v>
                </c:pt>
                <c:pt idx="71">
                  <c:v>96.396646297529969</c:v>
                </c:pt>
                <c:pt idx="72">
                  <c:v>91.158998368339951</c:v>
                </c:pt>
                <c:pt idx="73">
                  <c:v>80.059172637480003</c:v>
                </c:pt>
                <c:pt idx="74">
                  <c:v>58.852169086790013</c:v>
                </c:pt>
                <c:pt idx="75">
                  <c:v>39.556587695839937</c:v>
                </c:pt>
                <c:pt idx="76">
                  <c:v>24.091128448739994</c:v>
                </c:pt>
                <c:pt idx="77">
                  <c:v>-5.4086749400426015E-3</c:v>
                </c:pt>
              </c:numCache>
            </c:numRef>
          </c:yVal>
          <c:smooth val="0"/>
          <c:extLst>
            <c:ext xmlns:c16="http://schemas.microsoft.com/office/drawing/2014/chart" uri="{C3380CC4-5D6E-409C-BE32-E72D297353CC}">
              <c16:uniqueId val="{00000000-270A-0447-AEC0-867815EE0BF6}"/>
            </c:ext>
          </c:extLst>
        </c:ser>
        <c:dLbls>
          <c:showLegendKey val="0"/>
          <c:showVal val="0"/>
          <c:showCatName val="0"/>
          <c:showSerName val="0"/>
          <c:showPercent val="0"/>
          <c:showBubbleSize val="0"/>
        </c:dLbls>
        <c:axId val="706877032"/>
        <c:axId val="706873752"/>
      </c:scatterChart>
      <c:valAx>
        <c:axId val="706877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873752"/>
        <c:crosses val="autoZero"/>
        <c:crossBetween val="midCat"/>
      </c:valAx>
      <c:valAx>
        <c:axId val="706873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877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6'!$B$25</c:f>
              <c:strCache>
                <c:ptCount val="1"/>
                <c:pt idx="0">
                  <c:v>A-A'</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350"/>
            <c:dispRSqr val="0"/>
            <c:dispEq val="1"/>
            <c:trendlineLbl>
              <c:layout>
                <c:manualLayout>
                  <c:x val="-0.52233835637003689"/>
                  <c:y val="0.7367262542668888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6'!$A$72:$A$104</c:f>
              <c:numCache>
                <c:formatCode>General</c:formatCode>
                <c:ptCount val="33"/>
                <c:pt idx="0">
                  <c:v>8435.5314848399994</c:v>
                </c:pt>
                <c:pt idx="1">
                  <c:v>8618.8723811899999</c:v>
                </c:pt>
                <c:pt idx="2">
                  <c:v>8802.2115711200004</c:v>
                </c:pt>
                <c:pt idx="3">
                  <c:v>8985.5490549700007</c:v>
                </c:pt>
                <c:pt idx="4">
                  <c:v>9168.8848330700002</c:v>
                </c:pt>
                <c:pt idx="5">
                  <c:v>9352.2189057199994</c:v>
                </c:pt>
                <c:pt idx="6">
                  <c:v>9535.5512732700008</c:v>
                </c:pt>
                <c:pt idx="7">
                  <c:v>9718.8819360300004</c:v>
                </c:pt>
                <c:pt idx="8">
                  <c:v>9902.2108943399999</c:v>
                </c:pt>
                <c:pt idx="9">
                  <c:v>10085.5381485</c:v>
                </c:pt>
                <c:pt idx="10">
                  <c:v>10268.863698900001</c:v>
                </c:pt>
                <c:pt idx="11">
                  <c:v>10452.187545700001</c:v>
                </c:pt>
                <c:pt idx="12">
                  <c:v>10635.509689500001</c:v>
                </c:pt>
                <c:pt idx="13">
                  <c:v>10818.830130300001</c:v>
                </c:pt>
                <c:pt idx="14">
                  <c:v>11002.1488687</c:v>
                </c:pt>
                <c:pt idx="15">
                  <c:v>11185.4659049</c:v>
                </c:pt>
                <c:pt idx="16">
                  <c:v>11368.7812392</c:v>
                </c:pt>
                <c:pt idx="17">
                  <c:v>11552.094872</c:v>
                </c:pt>
                <c:pt idx="18">
                  <c:v>11735.406803600001</c:v>
                </c:pt>
                <c:pt idx="19">
                  <c:v>11918.7170343</c:v>
                </c:pt>
                <c:pt idx="20">
                  <c:v>12102.025564400001</c:v>
                </c:pt>
                <c:pt idx="21">
                  <c:v>12285.3323944</c:v>
                </c:pt>
                <c:pt idx="22">
                  <c:v>12468.6375243</c:v>
                </c:pt>
                <c:pt idx="23">
                  <c:v>12651.9409548</c:v>
                </c:pt>
                <c:pt idx="24">
                  <c:v>12835.242685900001</c:v>
                </c:pt>
                <c:pt idx="25">
                  <c:v>13018.5427181</c:v>
                </c:pt>
                <c:pt idx="26">
                  <c:v>13201.841051699999</c:v>
                </c:pt>
                <c:pt idx="27">
                  <c:v>13385.137687</c:v>
                </c:pt>
                <c:pt idx="28">
                  <c:v>13568.4326244</c:v>
                </c:pt>
                <c:pt idx="29">
                  <c:v>13751.725864100001</c:v>
                </c:pt>
                <c:pt idx="30">
                  <c:v>13935.017406499999</c:v>
                </c:pt>
                <c:pt idx="31">
                  <c:v>14118.3072519</c:v>
                </c:pt>
                <c:pt idx="32">
                  <c:v>14301.595400599999</c:v>
                </c:pt>
              </c:numCache>
            </c:numRef>
          </c:xVal>
          <c:yVal>
            <c:numRef>
              <c:f>'Dome 6'!$B$72:$B$104</c:f>
              <c:numCache>
                <c:formatCode>General</c:formatCode>
                <c:ptCount val="33"/>
                <c:pt idx="0">
                  <c:v>4.1318999999899999</c:v>
                </c:pt>
                <c:pt idx="1">
                  <c:v>7.4082000000099999</c:v>
                </c:pt>
                <c:pt idx="2">
                  <c:v>10.8605</c:v>
                </c:pt>
                <c:pt idx="3">
                  <c:v>20.218299999999999</c:v>
                </c:pt>
                <c:pt idx="4">
                  <c:v>33.6248</c:v>
                </c:pt>
                <c:pt idx="5">
                  <c:v>50.825099999999999</c:v>
                </c:pt>
                <c:pt idx="6">
                  <c:v>73.230599999999995</c:v>
                </c:pt>
                <c:pt idx="7">
                  <c:v>100.001</c:v>
                </c:pt>
                <c:pt idx="8">
                  <c:v>128.15119999999999</c:v>
                </c:pt>
                <c:pt idx="9">
                  <c:v>145.95740000000001</c:v>
                </c:pt>
                <c:pt idx="10">
                  <c:v>145.80549999999999</c:v>
                </c:pt>
                <c:pt idx="11">
                  <c:v>123.9598</c:v>
                </c:pt>
                <c:pt idx="12">
                  <c:v>98.052599999999998</c:v>
                </c:pt>
                <c:pt idx="13">
                  <c:v>89.1721</c:v>
                </c:pt>
                <c:pt idx="14">
                  <c:v>96.525599999999997</c:v>
                </c:pt>
                <c:pt idx="15">
                  <c:v>108.8578</c:v>
                </c:pt>
                <c:pt idx="16">
                  <c:v>121.20010000000001</c:v>
                </c:pt>
                <c:pt idx="17">
                  <c:v>132.91120000000001</c:v>
                </c:pt>
                <c:pt idx="18">
                  <c:v>145.3098</c:v>
                </c:pt>
                <c:pt idx="19">
                  <c:v>158.91409999999999</c:v>
                </c:pt>
                <c:pt idx="20">
                  <c:v>171.19210000000001</c:v>
                </c:pt>
                <c:pt idx="21">
                  <c:v>181.22720000000001</c:v>
                </c:pt>
                <c:pt idx="22">
                  <c:v>189.17019999999999</c:v>
                </c:pt>
                <c:pt idx="23">
                  <c:v>196.858</c:v>
                </c:pt>
                <c:pt idx="24">
                  <c:v>204.88579999999999</c:v>
                </c:pt>
                <c:pt idx="25">
                  <c:v>212.80690000000001</c:v>
                </c:pt>
                <c:pt idx="26">
                  <c:v>220.58279999999999</c:v>
                </c:pt>
                <c:pt idx="27">
                  <c:v>227.27600000000001</c:v>
                </c:pt>
                <c:pt idx="28">
                  <c:v>225.04</c:v>
                </c:pt>
                <c:pt idx="29">
                  <c:v>215.8621</c:v>
                </c:pt>
                <c:pt idx="30">
                  <c:v>212.6311</c:v>
                </c:pt>
                <c:pt idx="31">
                  <c:v>214.02</c:v>
                </c:pt>
                <c:pt idx="32">
                  <c:v>209.2398</c:v>
                </c:pt>
              </c:numCache>
            </c:numRef>
          </c:yVal>
          <c:smooth val="0"/>
          <c:extLst>
            <c:ext xmlns:c16="http://schemas.microsoft.com/office/drawing/2014/chart" uri="{C3380CC4-5D6E-409C-BE32-E72D297353CC}">
              <c16:uniqueId val="{00000001-46D5-0640-9759-0CB9A3A05319}"/>
            </c:ext>
          </c:extLst>
        </c:ser>
        <c:ser>
          <c:idx val="1"/>
          <c:order val="1"/>
          <c:tx>
            <c:v>trendline</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9.4595568074156741E-2"/>
                  <c:y val="0.61918189846788929"/>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baseline="0">
                        <a:solidFill>
                          <a:schemeClr val="accent2"/>
                        </a:solidFill>
                      </a:rPr>
                      <a:t>y = 0.035x - 290.82</a:t>
                    </a:r>
                    <a:endParaRPr lang="en-US">
                      <a:solidFill>
                        <a:schemeClr val="accent2"/>
                      </a:solidFill>
                    </a:endParaRP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6'!$A$72,'Dome 6'!$A$104)</c:f>
              <c:numCache>
                <c:formatCode>General</c:formatCode>
                <c:ptCount val="2"/>
                <c:pt idx="0">
                  <c:v>8435.5314848399994</c:v>
                </c:pt>
                <c:pt idx="1">
                  <c:v>14301.595400599999</c:v>
                </c:pt>
              </c:numCache>
            </c:numRef>
          </c:xVal>
          <c:yVal>
            <c:numRef>
              <c:f>('Dome 6'!$B$72,'Dome 6'!$B$104)</c:f>
              <c:numCache>
                <c:formatCode>General</c:formatCode>
                <c:ptCount val="2"/>
                <c:pt idx="0">
                  <c:v>4.1318999999899999</c:v>
                </c:pt>
                <c:pt idx="1">
                  <c:v>209.2398</c:v>
                </c:pt>
              </c:numCache>
            </c:numRef>
          </c:yVal>
          <c:smooth val="0"/>
          <c:extLst>
            <c:ext xmlns:c16="http://schemas.microsoft.com/office/drawing/2014/chart" uri="{C3380CC4-5D6E-409C-BE32-E72D297353CC}">
              <c16:uniqueId val="{00000003-46D5-0640-9759-0CB9A3A05319}"/>
            </c:ext>
          </c:extLst>
        </c:ser>
        <c:dLbls>
          <c:showLegendKey val="0"/>
          <c:showVal val="0"/>
          <c:showCatName val="0"/>
          <c:showSerName val="0"/>
          <c:showPercent val="0"/>
          <c:showBubbleSize val="0"/>
        </c:dLbls>
        <c:axId val="501965280"/>
        <c:axId val="501967248"/>
      </c:scatterChart>
      <c:valAx>
        <c:axId val="501965280"/>
        <c:scaling>
          <c:orientation val="minMax"/>
        </c:scaling>
        <c:delete val="0"/>
        <c:axPos val="b"/>
        <c:majorGridlines>
          <c:spPr>
            <a:ln w="9525" cap="flat" cmpd="sng" algn="ctr">
              <a:solidFill>
                <a:schemeClr val="tx1"/>
              </a:solidFill>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967248"/>
        <c:crosses val="autoZero"/>
        <c:crossBetween val="midCat"/>
      </c:valAx>
      <c:valAx>
        <c:axId val="501967248"/>
        <c:scaling>
          <c:orientation val="minMax"/>
        </c:scaling>
        <c:delete val="0"/>
        <c:axPos val="l"/>
        <c:majorGridlines>
          <c:spPr>
            <a:ln w="9525" cap="flat" cmpd="sng" algn="ctr">
              <a:solidFill>
                <a:schemeClr val="tx1"/>
              </a:solidFill>
              <a:prstDash val="solid"/>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a:t>
                </a:r>
                <a:r>
                  <a:rPr lang="en-US" baseline="0"/>
                  <a: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9652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 B-B'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6'!$E$25</c:f>
              <c:strCache>
                <c:ptCount val="1"/>
                <c:pt idx="0">
                  <c:v>B-B'</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6'!$D$41:$D$88</c:f>
              <c:numCache>
                <c:formatCode>General</c:formatCode>
                <c:ptCount val="48"/>
                <c:pt idx="0">
                  <c:v>2686.7275227300001</c:v>
                </c:pt>
                <c:pt idx="1">
                  <c:v>2865.84251567</c:v>
                </c:pt>
                <c:pt idx="2">
                  <c:v>3044.9574868099999</c:v>
                </c:pt>
                <c:pt idx="3">
                  <c:v>3224.0724361699999</c:v>
                </c:pt>
                <c:pt idx="4">
                  <c:v>3403.1873637799999</c:v>
                </c:pt>
                <c:pt idx="5">
                  <c:v>3582.3022696600001</c:v>
                </c:pt>
                <c:pt idx="6">
                  <c:v>3761.4171538099999</c:v>
                </c:pt>
                <c:pt idx="7">
                  <c:v>3940.53201627</c:v>
                </c:pt>
                <c:pt idx="8">
                  <c:v>4119.64685706</c:v>
                </c:pt>
                <c:pt idx="9">
                  <c:v>4298.76167618</c:v>
                </c:pt>
                <c:pt idx="10">
                  <c:v>4477.8764736700005</c:v>
                </c:pt>
                <c:pt idx="11">
                  <c:v>4656.9912495400004</c:v>
                </c:pt>
                <c:pt idx="12">
                  <c:v>4836.1060038100004</c:v>
                </c:pt>
                <c:pt idx="13">
                  <c:v>5015.2207365000004</c:v>
                </c:pt>
                <c:pt idx="14">
                  <c:v>5194.33544764</c:v>
                </c:pt>
                <c:pt idx="15">
                  <c:v>5373.4501372300001</c:v>
                </c:pt>
                <c:pt idx="16">
                  <c:v>5552.5648053000004</c:v>
                </c:pt>
                <c:pt idx="17">
                  <c:v>5731.6794518699999</c:v>
                </c:pt>
                <c:pt idx="18">
                  <c:v>5910.7940769699999</c:v>
                </c:pt>
                <c:pt idx="19">
                  <c:v>6089.9086805999996</c:v>
                </c:pt>
                <c:pt idx="20">
                  <c:v>6269.0232627799996</c:v>
                </c:pt>
                <c:pt idx="21">
                  <c:v>6448.1378235499997</c:v>
                </c:pt>
                <c:pt idx="22">
                  <c:v>6627.2523629099996</c:v>
                </c:pt>
                <c:pt idx="23">
                  <c:v>6806.3668808900002</c:v>
                </c:pt>
                <c:pt idx="24">
                  <c:v>6985.4813775100001</c:v>
                </c:pt>
                <c:pt idx="25">
                  <c:v>7164.5958527800003</c:v>
                </c:pt>
                <c:pt idx="26">
                  <c:v>7343.7103067300004</c:v>
                </c:pt>
                <c:pt idx="27">
                  <c:v>7522.8247393700003</c:v>
                </c:pt>
                <c:pt idx="28">
                  <c:v>7701.9391507299997</c:v>
                </c:pt>
                <c:pt idx="29">
                  <c:v>7881.0535408200003</c:v>
                </c:pt>
                <c:pt idx="30">
                  <c:v>8060.16790967</c:v>
                </c:pt>
                <c:pt idx="31">
                  <c:v>8239.2822572900004</c:v>
                </c:pt>
                <c:pt idx="32">
                  <c:v>8418.3965836999996</c:v>
                </c:pt>
                <c:pt idx="33">
                  <c:v>8597.5108889300009</c:v>
                </c:pt>
                <c:pt idx="34">
                  <c:v>8776.6251729899996</c:v>
                </c:pt>
                <c:pt idx="35">
                  <c:v>8955.7394359000009</c:v>
                </c:pt>
                <c:pt idx="36">
                  <c:v>9134.8536776799992</c:v>
                </c:pt>
                <c:pt idx="37">
                  <c:v>9313.9678983600006</c:v>
                </c:pt>
                <c:pt idx="38">
                  <c:v>9493.0820979399996</c:v>
                </c:pt>
                <c:pt idx="39">
                  <c:v>9672.1962764599994</c:v>
                </c:pt>
                <c:pt idx="40">
                  <c:v>9851.3104339199999</c:v>
                </c:pt>
                <c:pt idx="41">
                  <c:v>10030.4245704</c:v>
                </c:pt>
                <c:pt idx="42">
                  <c:v>10209.5386858</c:v>
                </c:pt>
                <c:pt idx="43">
                  <c:v>10388.6527802</c:v>
                </c:pt>
                <c:pt idx="44">
                  <c:v>10567.766853700001</c:v>
                </c:pt>
                <c:pt idx="45">
                  <c:v>10746.8809062</c:v>
                </c:pt>
                <c:pt idx="46">
                  <c:v>10925.9949378</c:v>
                </c:pt>
                <c:pt idx="47">
                  <c:v>11105.1089484</c:v>
                </c:pt>
              </c:numCache>
            </c:numRef>
          </c:xVal>
          <c:yVal>
            <c:numRef>
              <c:f>'Dome 6'!$E$41:$E$88</c:f>
              <c:numCache>
                <c:formatCode>General</c:formatCode>
                <c:ptCount val="48"/>
                <c:pt idx="0">
                  <c:v>15.7889</c:v>
                </c:pt>
                <c:pt idx="1">
                  <c:v>39.688699999999997</c:v>
                </c:pt>
                <c:pt idx="2">
                  <c:v>62.924500000000002</c:v>
                </c:pt>
                <c:pt idx="3">
                  <c:v>84.480099999999993</c:v>
                </c:pt>
                <c:pt idx="4">
                  <c:v>103.7462</c:v>
                </c:pt>
                <c:pt idx="5">
                  <c:v>118.4666</c:v>
                </c:pt>
                <c:pt idx="6">
                  <c:v>128.0462</c:v>
                </c:pt>
                <c:pt idx="7">
                  <c:v>134.48519999999999</c:v>
                </c:pt>
                <c:pt idx="8">
                  <c:v>141.93600000000001</c:v>
                </c:pt>
                <c:pt idx="9">
                  <c:v>147.08189999999999</c:v>
                </c:pt>
                <c:pt idx="10">
                  <c:v>144.46449999999999</c:v>
                </c:pt>
                <c:pt idx="11">
                  <c:v>136.30250000000001</c:v>
                </c:pt>
                <c:pt idx="12">
                  <c:v>127.09869999999999</c:v>
                </c:pt>
                <c:pt idx="13">
                  <c:v>118.3981</c:v>
                </c:pt>
                <c:pt idx="14">
                  <c:v>105.24209999999999</c:v>
                </c:pt>
                <c:pt idx="15">
                  <c:v>84.2209</c:v>
                </c:pt>
                <c:pt idx="16">
                  <c:v>60.195399999999999</c:v>
                </c:pt>
                <c:pt idx="17">
                  <c:v>40.074199999999998</c:v>
                </c:pt>
                <c:pt idx="18">
                  <c:v>27.215499999999999</c:v>
                </c:pt>
                <c:pt idx="19">
                  <c:v>17.990400000000001</c:v>
                </c:pt>
                <c:pt idx="20">
                  <c:v>9.8762000000000008</c:v>
                </c:pt>
                <c:pt idx="21">
                  <c:v>4.6722000000000001</c:v>
                </c:pt>
                <c:pt idx="22">
                  <c:v>7.5237000000099998</c:v>
                </c:pt>
                <c:pt idx="23">
                  <c:v>22.6417</c:v>
                </c:pt>
                <c:pt idx="24">
                  <c:v>38.0901</c:v>
                </c:pt>
                <c:pt idx="25">
                  <c:v>39.3491</c:v>
                </c:pt>
                <c:pt idx="26">
                  <c:v>26.415900000000001</c:v>
                </c:pt>
                <c:pt idx="27">
                  <c:v>9.9171999999999993</c:v>
                </c:pt>
                <c:pt idx="28">
                  <c:v>1.1659000000099999</c:v>
                </c:pt>
                <c:pt idx="29">
                  <c:v>3.4308000000000001</c:v>
                </c:pt>
                <c:pt idx="30">
                  <c:v>13.8323</c:v>
                </c:pt>
                <c:pt idx="31">
                  <c:v>29.591000000000001</c:v>
                </c:pt>
                <c:pt idx="32">
                  <c:v>44.592799999999997</c:v>
                </c:pt>
                <c:pt idx="33">
                  <c:v>50.678199999999997</c:v>
                </c:pt>
                <c:pt idx="34">
                  <c:v>47.049700000000001</c:v>
                </c:pt>
                <c:pt idx="35">
                  <c:v>39.438600000000001</c:v>
                </c:pt>
                <c:pt idx="36">
                  <c:v>31.456499999999998</c:v>
                </c:pt>
                <c:pt idx="37">
                  <c:v>22.3935</c:v>
                </c:pt>
                <c:pt idx="38">
                  <c:v>13.033300000000001</c:v>
                </c:pt>
                <c:pt idx="39">
                  <c:v>6.7439</c:v>
                </c:pt>
                <c:pt idx="40">
                  <c:v>1.6053999999999999</c:v>
                </c:pt>
                <c:pt idx="41">
                  <c:v>-3.8180000000000001</c:v>
                </c:pt>
                <c:pt idx="42">
                  <c:v>-7.0458000000099998</c:v>
                </c:pt>
                <c:pt idx="43">
                  <c:v>-5.2206000000000001</c:v>
                </c:pt>
                <c:pt idx="44">
                  <c:v>-1.3198000000000001</c:v>
                </c:pt>
                <c:pt idx="45">
                  <c:v>-0.62630000000399999</c:v>
                </c:pt>
                <c:pt idx="46">
                  <c:v>-1.33900000001</c:v>
                </c:pt>
                <c:pt idx="47">
                  <c:v>0.59619999999999995</c:v>
                </c:pt>
              </c:numCache>
            </c:numRef>
          </c:yVal>
          <c:smooth val="0"/>
          <c:extLst>
            <c:ext xmlns:c16="http://schemas.microsoft.com/office/drawing/2014/chart" uri="{C3380CC4-5D6E-409C-BE32-E72D297353CC}">
              <c16:uniqueId val="{00000000-DE9B-E943-BA54-87DCE4FF5CF1}"/>
            </c:ext>
          </c:extLst>
        </c:ser>
        <c:dLbls>
          <c:showLegendKey val="0"/>
          <c:showVal val="0"/>
          <c:showCatName val="0"/>
          <c:showSerName val="0"/>
          <c:showPercent val="0"/>
          <c:showBubbleSize val="0"/>
        </c:dLbls>
        <c:axId val="487484264"/>
        <c:axId val="487484592"/>
      </c:scatterChart>
      <c:valAx>
        <c:axId val="487484264"/>
        <c:scaling>
          <c:orientation val="minMax"/>
        </c:scaling>
        <c:delete val="0"/>
        <c:axPos val="b"/>
        <c:majorGridlines>
          <c:spPr>
            <a:ln w="9525" cap="flat" cmpd="sng" algn="ctr">
              <a:solidFill>
                <a:schemeClr val="tx1">
                  <a:alpha val="80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484592"/>
        <c:crosses val="autoZero"/>
        <c:crossBetween val="midCat"/>
      </c:valAx>
      <c:valAx>
        <c:axId val="487484592"/>
        <c:scaling>
          <c:orientation val="minMax"/>
        </c:scaling>
        <c:delete val="0"/>
        <c:axPos val="l"/>
        <c:majorGridlines>
          <c:spPr>
            <a:ln w="9525" cap="flat" cmpd="sng" algn="ctr">
              <a:solidFill>
                <a:schemeClr val="tx1">
                  <a:alpha val="80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a:t>
                </a:r>
                <a:r>
                  <a:rPr lang="en-US" baseline="0"/>
                  <a: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4842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A-A'</a:t>
            </a:r>
          </a:p>
          <a:p>
            <a:pPr>
              <a:defRPr/>
            </a:pPr>
            <a:r>
              <a:rPr lang="en-US"/>
              <a:t>Removed_Regional_Topo</a:t>
            </a:r>
          </a:p>
          <a:p>
            <a:pPr>
              <a:defRPr/>
            </a:pPr>
            <a:r>
              <a:rPr lang="en-US"/>
              <a:t>Using</a:t>
            </a:r>
            <a:r>
              <a:rPr lang="en-US" baseline="0"/>
              <a:t> First and Last Points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Removed_Regional_Topo</c:v>
          </c:tx>
          <c:spPr>
            <a:ln w="19050" cap="rnd">
              <a:noFill/>
              <a:round/>
            </a:ln>
            <a:effectLst/>
          </c:spPr>
          <c:marker>
            <c:symbol val="circle"/>
            <c:size val="5"/>
            <c:spPr>
              <a:solidFill>
                <a:schemeClr val="accent1"/>
              </a:solidFill>
              <a:ln w="9525">
                <a:solidFill>
                  <a:schemeClr val="accent1"/>
                </a:solidFill>
              </a:ln>
              <a:effectLst/>
            </c:spPr>
          </c:marker>
          <c:xVal>
            <c:numRef>
              <c:f>'Dome 6'!$A$72:$A$104</c:f>
              <c:numCache>
                <c:formatCode>General</c:formatCode>
                <c:ptCount val="33"/>
                <c:pt idx="0">
                  <c:v>8435.5314848399994</c:v>
                </c:pt>
                <c:pt idx="1">
                  <c:v>8618.8723811899999</c:v>
                </c:pt>
                <c:pt idx="2">
                  <c:v>8802.2115711200004</c:v>
                </c:pt>
                <c:pt idx="3">
                  <c:v>8985.5490549700007</c:v>
                </c:pt>
                <c:pt idx="4">
                  <c:v>9168.8848330700002</c:v>
                </c:pt>
                <c:pt idx="5">
                  <c:v>9352.2189057199994</c:v>
                </c:pt>
                <c:pt idx="6">
                  <c:v>9535.5512732700008</c:v>
                </c:pt>
                <c:pt idx="7">
                  <c:v>9718.8819360300004</c:v>
                </c:pt>
                <c:pt idx="8">
                  <c:v>9902.2108943399999</c:v>
                </c:pt>
                <c:pt idx="9">
                  <c:v>10085.5381485</c:v>
                </c:pt>
                <c:pt idx="10">
                  <c:v>10268.863698900001</c:v>
                </c:pt>
                <c:pt idx="11">
                  <c:v>10452.187545700001</c:v>
                </c:pt>
                <c:pt idx="12">
                  <c:v>10635.509689500001</c:v>
                </c:pt>
                <c:pt idx="13">
                  <c:v>10818.830130300001</c:v>
                </c:pt>
                <c:pt idx="14">
                  <c:v>11002.1488687</c:v>
                </c:pt>
                <c:pt idx="15">
                  <c:v>11185.4659049</c:v>
                </c:pt>
                <c:pt idx="16">
                  <c:v>11368.7812392</c:v>
                </c:pt>
                <c:pt idx="17">
                  <c:v>11552.094872</c:v>
                </c:pt>
                <c:pt idx="18">
                  <c:v>11735.406803600001</c:v>
                </c:pt>
                <c:pt idx="19">
                  <c:v>11918.7170343</c:v>
                </c:pt>
                <c:pt idx="20">
                  <c:v>12102.025564400001</c:v>
                </c:pt>
                <c:pt idx="21">
                  <c:v>12285.3323944</c:v>
                </c:pt>
                <c:pt idx="22">
                  <c:v>12468.6375243</c:v>
                </c:pt>
                <c:pt idx="23">
                  <c:v>12651.9409548</c:v>
                </c:pt>
                <c:pt idx="24">
                  <c:v>12835.242685900001</c:v>
                </c:pt>
                <c:pt idx="25">
                  <c:v>13018.5427181</c:v>
                </c:pt>
                <c:pt idx="26">
                  <c:v>13201.841051699999</c:v>
                </c:pt>
                <c:pt idx="27">
                  <c:v>13385.137687</c:v>
                </c:pt>
                <c:pt idx="28">
                  <c:v>13568.4326244</c:v>
                </c:pt>
                <c:pt idx="29">
                  <c:v>13751.725864100001</c:v>
                </c:pt>
                <c:pt idx="30">
                  <c:v>13935.017406499999</c:v>
                </c:pt>
                <c:pt idx="31">
                  <c:v>14118.3072519</c:v>
                </c:pt>
                <c:pt idx="32">
                  <c:v>14301.595400599999</c:v>
                </c:pt>
              </c:numCache>
            </c:numRef>
          </c:xVal>
          <c:yVal>
            <c:numRef>
              <c:f>'Dome 6'!$O$29:$O$81</c:f>
              <c:numCache>
                <c:formatCode>General</c:formatCode>
                <c:ptCount val="53"/>
                <c:pt idx="0">
                  <c:v>-0.2917019694100107</c:v>
                </c:pt>
                <c:pt idx="1">
                  <c:v>-3.4323333416400299</c:v>
                </c:pt>
                <c:pt idx="2">
                  <c:v>-6.3969049892000402</c:v>
                </c:pt>
                <c:pt idx="3">
                  <c:v>-3.455916923950042</c:v>
                </c:pt>
                <c:pt idx="4">
                  <c:v>3.5338308425499534</c:v>
                </c:pt>
                <c:pt idx="5">
                  <c:v>14.317438299799996</c:v>
                </c:pt>
                <c:pt idx="6">
                  <c:v>30.30630543554993</c:v>
                </c:pt>
                <c:pt idx="7">
                  <c:v>50.660132238949956</c:v>
                </c:pt>
                <c:pt idx="8">
                  <c:v>72.393818698099977</c:v>
                </c:pt>
                <c:pt idx="9">
                  <c:v>83.783564802499995</c:v>
                </c:pt>
                <c:pt idx="10">
                  <c:v>77.215270538499908</c:v>
                </c:pt>
                <c:pt idx="11">
                  <c:v>48.953235900499948</c:v>
                </c:pt>
                <c:pt idx="12">
                  <c:v>16.629760867499911</c:v>
                </c:pt>
                <c:pt idx="13">
                  <c:v>1.3330454394999265</c:v>
                </c:pt>
                <c:pt idx="14">
                  <c:v>2.270389595499978</c:v>
                </c:pt>
                <c:pt idx="15">
                  <c:v>8.1864933284999211</c:v>
                </c:pt>
                <c:pt idx="16">
                  <c:v>14.112756627999985</c:v>
                </c:pt>
                <c:pt idx="17">
                  <c:v>19.407879479999963</c:v>
                </c:pt>
                <c:pt idx="18">
                  <c:v>25.3905618739999</c:v>
                </c:pt>
                <c:pt idx="19">
                  <c:v>32.57900379949993</c:v>
                </c:pt>
                <c:pt idx="20">
                  <c:v>38.441205245999953</c:v>
                </c:pt>
                <c:pt idx="21">
                  <c:v>42.06056619599994</c:v>
                </c:pt>
                <c:pt idx="22">
                  <c:v>43.58788664949995</c:v>
                </c:pt>
                <c:pt idx="23">
                  <c:v>44.860066581999945</c:v>
                </c:pt>
                <c:pt idx="24">
                  <c:v>46.47230599349993</c:v>
                </c:pt>
                <c:pt idx="25">
                  <c:v>47.977904866499983</c:v>
                </c:pt>
                <c:pt idx="26">
                  <c:v>49.338363190499962</c:v>
                </c:pt>
                <c:pt idx="27">
                  <c:v>49.616180954999948</c:v>
                </c:pt>
                <c:pt idx="28">
                  <c:v>40.964858145999955</c:v>
                </c:pt>
                <c:pt idx="29">
                  <c:v>25.371694756499892</c:v>
                </c:pt>
                <c:pt idx="30">
                  <c:v>15.725490772499995</c:v>
                </c:pt>
                <c:pt idx="31">
                  <c:v>10.69924618349998</c:v>
                </c:pt>
                <c:pt idx="32">
                  <c:v>-0.49603902100000141</c:v>
                </c:pt>
                <c:pt idx="33">
                  <c:v>-20.016164858500019</c:v>
                </c:pt>
                <c:pt idx="34">
                  <c:v>-44.023231332500075</c:v>
                </c:pt>
                <c:pt idx="35">
                  <c:v>-69.21343845700008</c:v>
                </c:pt>
                <c:pt idx="36">
                  <c:v>-88.70188624250008</c:v>
                </c:pt>
                <c:pt idx="37">
                  <c:v>-96.846274703000034</c:v>
                </c:pt>
                <c:pt idx="38">
                  <c:v>-99.154303849000058</c:v>
                </c:pt>
                <c:pt idx="39">
                  <c:v>-103.11937369100002</c:v>
                </c:pt>
                <c:pt idx="40">
                  <c:v>-108.75068424300014</c:v>
                </c:pt>
                <c:pt idx="41">
                  <c:v>-114.43733551200009</c:v>
                </c:pt>
                <c:pt idx="42">
                  <c:v>-117.93932751200009</c:v>
                </c:pt>
                <c:pt idx="43">
                  <c:v>-122.38306025000003</c:v>
                </c:pt>
                <c:pt idx="44">
                  <c:v>-135.37863374699998</c:v>
                </c:pt>
                <c:pt idx="45">
                  <c:v>-153.97054800650005</c:v>
                </c:pt>
                <c:pt idx="46">
                  <c:v>-174.1501030390001</c:v>
                </c:pt>
                <c:pt idx="47">
                  <c:v>-198.05979886200009</c:v>
                </c:pt>
                <c:pt idx="48">
                  <c:v>-221.6182354825001</c:v>
                </c:pt>
                <c:pt idx="49">
                  <c:v>-235.8493129145001</c:v>
                </c:pt>
                <c:pt idx="50">
                  <c:v>-242.07603116500013</c:v>
                </c:pt>
                <c:pt idx="51">
                  <c:v>-246.33399024800002</c:v>
                </c:pt>
                <c:pt idx="52">
                  <c:v>-252.91529017750008</c:v>
                </c:pt>
              </c:numCache>
            </c:numRef>
          </c:yVal>
          <c:smooth val="0"/>
          <c:extLst>
            <c:ext xmlns:c16="http://schemas.microsoft.com/office/drawing/2014/chart" uri="{C3380CC4-5D6E-409C-BE32-E72D297353CC}">
              <c16:uniqueId val="{00000000-49D9-034E-867B-F17B6CD7264B}"/>
            </c:ext>
          </c:extLst>
        </c:ser>
        <c:dLbls>
          <c:showLegendKey val="0"/>
          <c:showVal val="0"/>
          <c:showCatName val="0"/>
          <c:showSerName val="0"/>
          <c:showPercent val="0"/>
          <c:showBubbleSize val="0"/>
        </c:dLbls>
        <c:axId val="618779984"/>
        <c:axId val="618786872"/>
      </c:scatterChart>
      <c:valAx>
        <c:axId val="618779984"/>
        <c:scaling>
          <c:orientation val="minMax"/>
        </c:scaling>
        <c:delete val="0"/>
        <c:axPos val="b"/>
        <c:majorGridlines>
          <c:spPr>
            <a:ln w="9525" cap="flat" cmpd="sng" algn="ctr">
              <a:solidFill>
                <a:schemeClr val="tx1">
                  <a:alpha val="6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solidFill>
                      <a:schemeClr val="tx1"/>
                    </a:solidFill>
                  </a:rPr>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618786872"/>
        <c:crosses val="autoZero"/>
        <c:crossBetween val="midCat"/>
      </c:valAx>
      <c:valAx>
        <c:axId val="618786872"/>
        <c:scaling>
          <c:orientation val="minMax"/>
        </c:scaling>
        <c:delete val="0"/>
        <c:axPos val="l"/>
        <c:majorGridlines>
          <c:spPr>
            <a:ln w="9525" cap="flat" cmpd="sng" algn="ctr">
              <a:solidFill>
                <a:schemeClr val="tx1">
                  <a:alpha val="6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solidFill>
                      <a:schemeClr val="tx1"/>
                    </a:solidFill>
                  </a:rPr>
                  <a:t>Height</a:t>
                </a:r>
                <a:r>
                  <a:rPr lang="en-US" baseline="0">
                    <a:solidFill>
                      <a:schemeClr val="tx1"/>
                    </a:solidFill>
                  </a:rPr>
                  <a:t> (m)</a:t>
                </a:r>
                <a:endParaRPr lang="en-US">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187799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 A-A'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A-A'</c:v>
          </c:tx>
          <c:spPr>
            <a:ln w="25400" cap="rnd">
              <a:noFill/>
              <a:round/>
            </a:ln>
            <a:effectLst/>
          </c:spPr>
          <c:marker>
            <c:symbol val="circle"/>
            <c:size val="5"/>
            <c:spPr>
              <a:solidFill>
                <a:schemeClr val="accent1"/>
              </a:solidFill>
              <a:ln w="9525">
                <a:solidFill>
                  <a:schemeClr val="accent1"/>
                </a:solidFill>
              </a:ln>
              <a:effectLst/>
            </c:spPr>
          </c:marker>
          <c:xVal>
            <c:numRef>
              <c:f>'Dome 1'!$A$37:$A$79</c:f>
              <c:numCache>
                <c:formatCode>General</c:formatCode>
                <c:ptCount val="43"/>
                <c:pt idx="0">
                  <c:v>3294.2697806900001</c:v>
                </c:pt>
                <c:pt idx="1">
                  <c:v>3477.2486676100002</c:v>
                </c:pt>
                <c:pt idx="2">
                  <c:v>3660.2237680600001</c:v>
                </c:pt>
                <c:pt idx="3">
                  <c:v>3843.1950840899999</c:v>
                </c:pt>
                <c:pt idx="4">
                  <c:v>4026.1626177399999</c:v>
                </c:pt>
                <c:pt idx="5">
                  <c:v>4209.1263710499998</c:v>
                </c:pt>
                <c:pt idx="6">
                  <c:v>4392.0863460600003</c:v>
                </c:pt>
                <c:pt idx="7">
                  <c:v>4575.0425448200003</c:v>
                </c:pt>
                <c:pt idx="8">
                  <c:v>4757.9949693600001</c:v>
                </c:pt>
                <c:pt idx="9">
                  <c:v>4940.9436217299999</c:v>
                </c:pt>
                <c:pt idx="10">
                  <c:v>5123.8885039699999</c:v>
                </c:pt>
                <c:pt idx="11">
                  <c:v>5306.8296181200003</c:v>
                </c:pt>
                <c:pt idx="12">
                  <c:v>5489.7669662199996</c:v>
                </c:pt>
                <c:pt idx="13">
                  <c:v>5672.7005503099999</c:v>
                </c:pt>
                <c:pt idx="14">
                  <c:v>5855.6303724199997</c:v>
                </c:pt>
                <c:pt idx="15">
                  <c:v>6038.5564346000001</c:v>
                </c:pt>
                <c:pt idx="16">
                  <c:v>6221.4787388900004</c:v>
                </c:pt>
                <c:pt idx="17">
                  <c:v>6404.39728732</c:v>
                </c:pt>
                <c:pt idx="18">
                  <c:v>6587.3120819300002</c:v>
                </c:pt>
                <c:pt idx="19">
                  <c:v>6770.2231247700001</c:v>
                </c:pt>
                <c:pt idx="20">
                  <c:v>6953.1304178600003</c:v>
                </c:pt>
                <c:pt idx="21">
                  <c:v>7136.0339632499999</c:v>
                </c:pt>
                <c:pt idx="22">
                  <c:v>7318.9337629800002</c:v>
                </c:pt>
                <c:pt idx="23">
                  <c:v>7501.8298190699998</c:v>
                </c:pt>
                <c:pt idx="24">
                  <c:v>7684.7221335699996</c:v>
                </c:pt>
                <c:pt idx="25">
                  <c:v>7867.6107085100002</c:v>
                </c:pt>
                <c:pt idx="26">
                  <c:v>8050.4955459299999</c:v>
                </c:pt>
                <c:pt idx="27">
                  <c:v>8233.3766478699999</c:v>
                </c:pt>
                <c:pt idx="28">
                  <c:v>8416.2540163499998</c:v>
                </c:pt>
                <c:pt idx="29">
                  <c:v>8599.1276534200006</c:v>
                </c:pt>
                <c:pt idx="30">
                  <c:v>8781.9975611099999</c:v>
                </c:pt>
                <c:pt idx="31">
                  <c:v>8964.8637414599998</c:v>
                </c:pt>
                <c:pt idx="32">
                  <c:v>9147.7261964900008</c:v>
                </c:pt>
                <c:pt idx="33">
                  <c:v>9330.5849282500003</c:v>
                </c:pt>
                <c:pt idx="34">
                  <c:v>9513.4399387600006</c:v>
                </c:pt>
                <c:pt idx="35">
                  <c:v>9696.2912300600001</c:v>
                </c:pt>
                <c:pt idx="36">
                  <c:v>9879.1388041800001</c:v>
                </c:pt>
                <c:pt idx="37">
                  <c:v>10061.9826632</c:v>
                </c:pt>
                <c:pt idx="38">
                  <c:v>10244.822808999999</c:v>
                </c:pt>
                <c:pt idx="39">
                  <c:v>10427.659243800001</c:v>
                </c:pt>
                <c:pt idx="40">
                  <c:v>10610.491969500001</c:v>
                </c:pt>
                <c:pt idx="41">
                  <c:v>10793.3209883</c:v>
                </c:pt>
                <c:pt idx="42">
                  <c:v>10976.146301999999</c:v>
                </c:pt>
              </c:numCache>
            </c:numRef>
          </c:xVal>
          <c:yVal>
            <c:numRef>
              <c:f>'Dome 1'!$N$19:$N$61</c:f>
              <c:numCache>
                <c:formatCode>General</c:formatCode>
                <c:ptCount val="43"/>
                <c:pt idx="0">
                  <c:v>-0.14403956137999785</c:v>
                </c:pt>
                <c:pt idx="1">
                  <c:v>11.050602664780001</c:v>
                </c:pt>
                <c:pt idx="2">
                  <c:v>29.445552463879999</c:v>
                </c:pt>
                <c:pt idx="3">
                  <c:v>50.626009831819999</c:v>
                </c:pt>
                <c:pt idx="4">
                  <c:v>73.629174764520002</c:v>
                </c:pt>
                <c:pt idx="5">
                  <c:v>94.707247257900008</c:v>
                </c:pt>
                <c:pt idx="6">
                  <c:v>113.26822730788001</c:v>
                </c:pt>
                <c:pt idx="7">
                  <c:v>130.43831491036002</c:v>
                </c:pt>
                <c:pt idx="8">
                  <c:v>148.52101006128001</c:v>
                </c:pt>
                <c:pt idx="9">
                  <c:v>165.31851275654</c:v>
                </c:pt>
                <c:pt idx="10">
                  <c:v>176.63552299206</c:v>
                </c:pt>
                <c:pt idx="11">
                  <c:v>183.87944076375999</c:v>
                </c:pt>
                <c:pt idx="12">
                  <c:v>193.18246606756</c:v>
                </c:pt>
                <c:pt idx="13">
                  <c:v>204.15749889937999</c:v>
                </c:pt>
                <c:pt idx="14">
                  <c:v>215.80643925516</c:v>
                </c:pt>
                <c:pt idx="15">
                  <c:v>225.19978713079999</c:v>
                </c:pt>
                <c:pt idx="16">
                  <c:v>231.21744252221998</c:v>
                </c:pt>
                <c:pt idx="17">
                  <c:v>236.22790542536001</c:v>
                </c:pt>
                <c:pt idx="18">
                  <c:v>241.75167583614001</c:v>
                </c:pt>
                <c:pt idx="19">
                  <c:v>248.17435375046</c:v>
                </c:pt>
                <c:pt idx="20">
                  <c:v>254.00223916427998</c:v>
                </c:pt>
                <c:pt idx="21">
                  <c:v>254.28683207350002</c:v>
                </c:pt>
                <c:pt idx="22">
                  <c:v>251.76553247403999</c:v>
                </c:pt>
                <c:pt idx="23">
                  <c:v>248.03194036185999</c:v>
                </c:pt>
                <c:pt idx="24">
                  <c:v>241.86355573285999</c:v>
                </c:pt>
                <c:pt idx="25">
                  <c:v>233.00617858298</c:v>
                </c:pt>
                <c:pt idx="26">
                  <c:v>223.78550890814</c:v>
                </c:pt>
                <c:pt idx="27">
                  <c:v>213.41714670426001</c:v>
                </c:pt>
                <c:pt idx="28">
                  <c:v>203.99989196729999</c:v>
                </c:pt>
                <c:pt idx="29">
                  <c:v>193.14124469315999</c:v>
                </c:pt>
                <c:pt idx="30">
                  <c:v>181.05480487778001</c:v>
                </c:pt>
                <c:pt idx="31">
                  <c:v>168.95357251708</c:v>
                </c:pt>
                <c:pt idx="32">
                  <c:v>157.83614760702</c:v>
                </c:pt>
                <c:pt idx="33">
                  <c:v>150.6182301435</c:v>
                </c:pt>
                <c:pt idx="34">
                  <c:v>143.80302012248001</c:v>
                </c:pt>
                <c:pt idx="35">
                  <c:v>133.56211753988001</c:v>
                </c:pt>
                <c:pt idx="36">
                  <c:v>113.08242239163999</c:v>
                </c:pt>
                <c:pt idx="37">
                  <c:v>90.675134673600013</c:v>
                </c:pt>
                <c:pt idx="38">
                  <c:v>68.288654382000004</c:v>
                </c:pt>
                <c:pt idx="39">
                  <c:v>47.262081512389997</c:v>
                </c:pt>
                <c:pt idx="40">
                  <c:v>26.452416060999994</c:v>
                </c:pt>
                <c:pt idx="41">
                  <c:v>9.6669580233999994</c:v>
                </c:pt>
                <c:pt idx="42">
                  <c:v>-0.48089260399999745</c:v>
                </c:pt>
              </c:numCache>
            </c:numRef>
          </c:yVal>
          <c:smooth val="0"/>
          <c:extLst>
            <c:ext xmlns:c16="http://schemas.microsoft.com/office/drawing/2014/chart" uri="{C3380CC4-5D6E-409C-BE32-E72D297353CC}">
              <c16:uniqueId val="{00000000-C93F-A24F-9E1F-DDB479494D56}"/>
            </c:ext>
          </c:extLst>
        </c:ser>
        <c:dLbls>
          <c:showLegendKey val="0"/>
          <c:showVal val="0"/>
          <c:showCatName val="0"/>
          <c:showSerName val="0"/>
          <c:showPercent val="0"/>
          <c:showBubbleSize val="0"/>
        </c:dLbls>
        <c:axId val="683107232"/>
        <c:axId val="683114448"/>
      </c:scatterChart>
      <c:valAx>
        <c:axId val="6831072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a:t>
                </a:r>
                <a:r>
                  <a:rPr lang="en-US" baseline="0"/>
                  <a:t> (m)</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114448"/>
        <c:crosses val="autoZero"/>
        <c:crossBetween val="midCat"/>
      </c:valAx>
      <c:valAx>
        <c:axId val="683114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hiehgt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1072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6'!$B$25</c:f>
              <c:strCache>
                <c:ptCount val="1"/>
                <c:pt idx="0">
                  <c:v>A-A'</c:v>
                </c:pt>
              </c:strCache>
            </c:strRef>
          </c:tx>
          <c:spPr>
            <a:ln w="19050"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spPr>
              <a:ln w="25400" cap="rnd">
                <a:noFill/>
                <a:round/>
              </a:ln>
              <a:effectLst/>
            </c:spPr>
            <c:extLst>
              <c:ext xmlns:c16="http://schemas.microsoft.com/office/drawing/2014/chart" uri="{C3380CC4-5D6E-409C-BE32-E72D297353CC}">
                <c16:uniqueId val="{00000001-0B1F-E240-9AF1-F66919605940}"/>
              </c:ext>
            </c:extLst>
          </c:dPt>
          <c:xVal>
            <c:numRef>
              <c:f>'Dome 6'!$A$72:$A$104</c:f>
              <c:numCache>
                <c:formatCode>General</c:formatCode>
                <c:ptCount val="33"/>
                <c:pt idx="0">
                  <c:v>8435.5314848399994</c:v>
                </c:pt>
                <c:pt idx="1">
                  <c:v>8618.8723811899999</c:v>
                </c:pt>
                <c:pt idx="2">
                  <c:v>8802.2115711200004</c:v>
                </c:pt>
                <c:pt idx="3">
                  <c:v>8985.5490549700007</c:v>
                </c:pt>
                <c:pt idx="4">
                  <c:v>9168.8848330700002</c:v>
                </c:pt>
                <c:pt idx="5">
                  <c:v>9352.2189057199994</c:v>
                </c:pt>
                <c:pt idx="6">
                  <c:v>9535.5512732700008</c:v>
                </c:pt>
                <c:pt idx="7">
                  <c:v>9718.8819360300004</c:v>
                </c:pt>
                <c:pt idx="8">
                  <c:v>9902.2108943399999</c:v>
                </c:pt>
                <c:pt idx="9">
                  <c:v>10085.5381485</c:v>
                </c:pt>
                <c:pt idx="10">
                  <c:v>10268.863698900001</c:v>
                </c:pt>
                <c:pt idx="11">
                  <c:v>10452.187545700001</c:v>
                </c:pt>
                <c:pt idx="12">
                  <c:v>10635.509689500001</c:v>
                </c:pt>
                <c:pt idx="13">
                  <c:v>10818.830130300001</c:v>
                </c:pt>
                <c:pt idx="14">
                  <c:v>11002.1488687</c:v>
                </c:pt>
                <c:pt idx="15">
                  <c:v>11185.4659049</c:v>
                </c:pt>
                <c:pt idx="16">
                  <c:v>11368.7812392</c:v>
                </c:pt>
                <c:pt idx="17">
                  <c:v>11552.094872</c:v>
                </c:pt>
                <c:pt idx="18">
                  <c:v>11735.406803600001</c:v>
                </c:pt>
                <c:pt idx="19">
                  <c:v>11918.7170343</c:v>
                </c:pt>
                <c:pt idx="20">
                  <c:v>12102.025564400001</c:v>
                </c:pt>
                <c:pt idx="21">
                  <c:v>12285.3323944</c:v>
                </c:pt>
                <c:pt idx="22">
                  <c:v>12468.6375243</c:v>
                </c:pt>
                <c:pt idx="23">
                  <c:v>12651.9409548</c:v>
                </c:pt>
                <c:pt idx="24">
                  <c:v>12835.242685900001</c:v>
                </c:pt>
                <c:pt idx="25">
                  <c:v>13018.5427181</c:v>
                </c:pt>
                <c:pt idx="26">
                  <c:v>13201.841051699999</c:v>
                </c:pt>
                <c:pt idx="27">
                  <c:v>13385.137687</c:v>
                </c:pt>
                <c:pt idx="28">
                  <c:v>13568.4326244</c:v>
                </c:pt>
                <c:pt idx="29">
                  <c:v>13751.725864100001</c:v>
                </c:pt>
                <c:pt idx="30">
                  <c:v>13935.017406499999</c:v>
                </c:pt>
                <c:pt idx="31">
                  <c:v>14118.3072519</c:v>
                </c:pt>
                <c:pt idx="32">
                  <c:v>14301.595400599999</c:v>
                </c:pt>
              </c:numCache>
            </c:numRef>
          </c:xVal>
          <c:yVal>
            <c:numRef>
              <c:f>'Dome 6'!$B$72:$B$104</c:f>
              <c:numCache>
                <c:formatCode>General</c:formatCode>
                <c:ptCount val="33"/>
                <c:pt idx="0">
                  <c:v>4.1318999999899999</c:v>
                </c:pt>
                <c:pt idx="1">
                  <c:v>7.4082000000099999</c:v>
                </c:pt>
                <c:pt idx="2">
                  <c:v>10.8605</c:v>
                </c:pt>
                <c:pt idx="3">
                  <c:v>20.218299999999999</c:v>
                </c:pt>
                <c:pt idx="4">
                  <c:v>33.6248</c:v>
                </c:pt>
                <c:pt idx="5">
                  <c:v>50.825099999999999</c:v>
                </c:pt>
                <c:pt idx="6">
                  <c:v>73.230599999999995</c:v>
                </c:pt>
                <c:pt idx="7">
                  <c:v>100.001</c:v>
                </c:pt>
                <c:pt idx="8">
                  <c:v>128.15119999999999</c:v>
                </c:pt>
                <c:pt idx="9">
                  <c:v>145.95740000000001</c:v>
                </c:pt>
                <c:pt idx="10">
                  <c:v>145.80549999999999</c:v>
                </c:pt>
                <c:pt idx="11">
                  <c:v>123.9598</c:v>
                </c:pt>
                <c:pt idx="12">
                  <c:v>98.052599999999998</c:v>
                </c:pt>
                <c:pt idx="13">
                  <c:v>89.1721</c:v>
                </c:pt>
                <c:pt idx="14">
                  <c:v>96.525599999999997</c:v>
                </c:pt>
                <c:pt idx="15">
                  <c:v>108.8578</c:v>
                </c:pt>
                <c:pt idx="16">
                  <c:v>121.20010000000001</c:v>
                </c:pt>
                <c:pt idx="17">
                  <c:v>132.91120000000001</c:v>
                </c:pt>
                <c:pt idx="18">
                  <c:v>145.3098</c:v>
                </c:pt>
                <c:pt idx="19">
                  <c:v>158.91409999999999</c:v>
                </c:pt>
                <c:pt idx="20">
                  <c:v>171.19210000000001</c:v>
                </c:pt>
                <c:pt idx="21">
                  <c:v>181.22720000000001</c:v>
                </c:pt>
                <c:pt idx="22">
                  <c:v>189.17019999999999</c:v>
                </c:pt>
                <c:pt idx="23">
                  <c:v>196.858</c:v>
                </c:pt>
                <c:pt idx="24">
                  <c:v>204.88579999999999</c:v>
                </c:pt>
                <c:pt idx="25">
                  <c:v>212.80690000000001</c:v>
                </c:pt>
                <c:pt idx="26">
                  <c:v>220.58279999999999</c:v>
                </c:pt>
                <c:pt idx="27">
                  <c:v>227.27600000000001</c:v>
                </c:pt>
                <c:pt idx="28">
                  <c:v>225.04</c:v>
                </c:pt>
                <c:pt idx="29">
                  <c:v>215.8621</c:v>
                </c:pt>
                <c:pt idx="30">
                  <c:v>212.6311</c:v>
                </c:pt>
                <c:pt idx="31">
                  <c:v>214.02</c:v>
                </c:pt>
                <c:pt idx="32">
                  <c:v>209.2398</c:v>
                </c:pt>
              </c:numCache>
            </c:numRef>
          </c:yVal>
          <c:smooth val="0"/>
          <c:extLst>
            <c:ext xmlns:c16="http://schemas.microsoft.com/office/drawing/2014/chart" uri="{C3380CC4-5D6E-409C-BE32-E72D297353CC}">
              <c16:uniqueId val="{00000002-0B1F-E240-9AF1-F66919605940}"/>
            </c:ext>
          </c:extLst>
        </c:ser>
        <c:ser>
          <c:idx val="1"/>
          <c:order val="1"/>
          <c:tx>
            <c:v>Trend Line</c:v>
          </c:tx>
          <c:spPr>
            <a:ln w="25400" cap="rnd">
              <a:solidFill>
                <a:sysClr val="windowText" lastClr="000000"/>
              </a:solidFill>
              <a:round/>
            </a:ln>
            <a:effectLst/>
          </c:spPr>
          <c:marker>
            <c:symbol val="circle"/>
            <c:size val="5"/>
            <c:spPr>
              <a:noFill/>
              <a:ln w="9525">
                <a:noFill/>
              </a:ln>
              <a:effectLst/>
            </c:spPr>
          </c:marker>
          <c:xVal>
            <c:numRef>
              <c:f>'Dome 6'!$U$27:$U$59</c:f>
              <c:numCache>
                <c:formatCode>General</c:formatCode>
                <c:ptCount val="33"/>
                <c:pt idx="0">
                  <c:v>8435.5314848399994</c:v>
                </c:pt>
                <c:pt idx="1">
                  <c:v>8618.8723811899999</c:v>
                </c:pt>
                <c:pt idx="2">
                  <c:v>8802.2115711200004</c:v>
                </c:pt>
                <c:pt idx="3">
                  <c:v>8985.5490549700007</c:v>
                </c:pt>
                <c:pt idx="4">
                  <c:v>9168.8848330700002</c:v>
                </c:pt>
                <c:pt idx="5">
                  <c:v>9352.2189057199994</c:v>
                </c:pt>
                <c:pt idx="6">
                  <c:v>9535.5512732700008</c:v>
                </c:pt>
                <c:pt idx="7">
                  <c:v>9718.8819360300004</c:v>
                </c:pt>
                <c:pt idx="8">
                  <c:v>9902.2108943399999</c:v>
                </c:pt>
                <c:pt idx="9">
                  <c:v>10085.5381485</c:v>
                </c:pt>
                <c:pt idx="10">
                  <c:v>10268.863698900001</c:v>
                </c:pt>
                <c:pt idx="11">
                  <c:v>10452.187545700001</c:v>
                </c:pt>
                <c:pt idx="12">
                  <c:v>10635.509689500001</c:v>
                </c:pt>
                <c:pt idx="13">
                  <c:v>10818.830130300001</c:v>
                </c:pt>
                <c:pt idx="14">
                  <c:v>11002.1488687</c:v>
                </c:pt>
                <c:pt idx="15">
                  <c:v>11185.4659049</c:v>
                </c:pt>
                <c:pt idx="16">
                  <c:v>11368.7812392</c:v>
                </c:pt>
                <c:pt idx="17">
                  <c:v>11552.094872</c:v>
                </c:pt>
                <c:pt idx="18">
                  <c:v>11735.406803600001</c:v>
                </c:pt>
                <c:pt idx="19">
                  <c:v>11918.7170343</c:v>
                </c:pt>
                <c:pt idx="20">
                  <c:v>12102.025564400001</c:v>
                </c:pt>
                <c:pt idx="21">
                  <c:v>12285.3323944</c:v>
                </c:pt>
                <c:pt idx="22">
                  <c:v>12468.6375243</c:v>
                </c:pt>
                <c:pt idx="23">
                  <c:v>12651.9409548</c:v>
                </c:pt>
                <c:pt idx="24">
                  <c:v>12835.242685900001</c:v>
                </c:pt>
                <c:pt idx="25">
                  <c:v>13018.5427181</c:v>
                </c:pt>
                <c:pt idx="26">
                  <c:v>13201.841051699999</c:v>
                </c:pt>
                <c:pt idx="27">
                  <c:v>13385.137687</c:v>
                </c:pt>
                <c:pt idx="28">
                  <c:v>13568.4326244</c:v>
                </c:pt>
                <c:pt idx="29">
                  <c:v>13751.725864100001</c:v>
                </c:pt>
                <c:pt idx="30">
                  <c:v>13935.017406499999</c:v>
                </c:pt>
                <c:pt idx="31">
                  <c:v>14118.3072519</c:v>
                </c:pt>
                <c:pt idx="32">
                  <c:v>14301.595400599999</c:v>
                </c:pt>
              </c:numCache>
            </c:numRef>
          </c:xVal>
          <c:yVal>
            <c:numRef>
              <c:f>'Dome 6'!$V$27:$V$59</c:f>
              <c:numCache>
                <c:formatCode>General</c:formatCode>
                <c:ptCount val="33"/>
                <c:pt idx="0">
                  <c:v>-0.23203783366000152</c:v>
                </c:pt>
                <c:pt idx="1">
                  <c:v>6.8265866758150082</c:v>
                </c:pt>
                <c:pt idx="2">
                  <c:v>13.885145488120031</c:v>
                </c:pt>
                <c:pt idx="3">
                  <c:v>20.943638616345027</c:v>
                </c:pt>
                <c:pt idx="4">
                  <c:v>28.00206607319501</c:v>
                </c:pt>
                <c:pt idx="5">
                  <c:v>35.060427870219996</c:v>
                </c:pt>
                <c:pt idx="6">
                  <c:v>42.118724020895002</c:v>
                </c:pt>
                <c:pt idx="7">
                  <c:v>49.176954537154984</c:v>
                </c:pt>
                <c:pt idx="8">
                  <c:v>56.235119432090016</c:v>
                </c:pt>
                <c:pt idx="9">
                  <c:v>63.293218717249999</c:v>
                </c:pt>
                <c:pt idx="10">
                  <c:v>70.351252407650009</c:v>
                </c:pt>
                <c:pt idx="11">
                  <c:v>77.409220509449995</c:v>
                </c:pt>
                <c:pt idx="12">
                  <c:v>84.467123045750043</c:v>
                </c:pt>
                <c:pt idx="13">
                  <c:v>91.52496001655004</c:v>
                </c:pt>
                <c:pt idx="14">
                  <c:v>98.582731444950014</c:v>
                </c:pt>
                <c:pt idx="15">
                  <c:v>105.64043733864997</c:v>
                </c:pt>
                <c:pt idx="16">
                  <c:v>112.69807770919999</c:v>
                </c:pt>
                <c:pt idx="17">
                  <c:v>119.75565257199997</c:v>
                </c:pt>
                <c:pt idx="18">
                  <c:v>126.81316193860005</c:v>
                </c:pt>
                <c:pt idx="19">
                  <c:v>133.87060582055</c:v>
                </c:pt>
                <c:pt idx="20">
                  <c:v>140.92798422940001</c:v>
                </c:pt>
                <c:pt idx="21">
                  <c:v>147.9852971844</c:v>
                </c:pt>
                <c:pt idx="22">
                  <c:v>155.04254468555001</c:v>
                </c:pt>
                <c:pt idx="23">
                  <c:v>162.09972675979998</c:v>
                </c:pt>
                <c:pt idx="24">
                  <c:v>169.15684340715001</c:v>
                </c:pt>
                <c:pt idx="25">
                  <c:v>176.21389464684995</c:v>
                </c:pt>
                <c:pt idx="26">
                  <c:v>183.27088049044994</c:v>
                </c:pt>
                <c:pt idx="27">
                  <c:v>190.32780094949999</c:v>
                </c:pt>
                <c:pt idx="28">
                  <c:v>197.38465603940006</c:v>
                </c:pt>
                <c:pt idx="29">
                  <c:v>204.44144576785004</c:v>
                </c:pt>
                <c:pt idx="30">
                  <c:v>211.49817015024996</c:v>
                </c:pt>
                <c:pt idx="31">
                  <c:v>218.55482919814995</c:v>
                </c:pt>
                <c:pt idx="32">
                  <c:v>225.61142292310001</c:v>
                </c:pt>
              </c:numCache>
            </c:numRef>
          </c:yVal>
          <c:smooth val="0"/>
          <c:extLst>
            <c:ext xmlns:c16="http://schemas.microsoft.com/office/drawing/2014/chart" uri="{C3380CC4-5D6E-409C-BE32-E72D297353CC}">
              <c16:uniqueId val="{00000003-0B1F-E240-9AF1-F66919605940}"/>
            </c:ext>
          </c:extLst>
        </c:ser>
        <c:dLbls>
          <c:showLegendKey val="0"/>
          <c:showVal val="0"/>
          <c:showCatName val="0"/>
          <c:showSerName val="0"/>
          <c:showPercent val="0"/>
          <c:showBubbleSize val="0"/>
        </c:dLbls>
        <c:axId val="501965280"/>
        <c:axId val="501967248"/>
      </c:scatterChart>
      <c:valAx>
        <c:axId val="501965280"/>
        <c:scaling>
          <c:orientation val="minMax"/>
        </c:scaling>
        <c:delete val="0"/>
        <c:axPos val="b"/>
        <c:majorGridlines>
          <c:spPr>
            <a:ln w="9525" cap="flat" cmpd="sng" algn="ctr">
              <a:solidFill>
                <a:schemeClr val="tx1"/>
              </a:solidFill>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solidFill>
                      <a:sysClr val="windowText" lastClr="000000"/>
                    </a:solidFill>
                  </a:rPr>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967248"/>
        <c:crosses val="autoZero"/>
        <c:crossBetween val="midCat"/>
      </c:valAx>
      <c:valAx>
        <c:axId val="501967248"/>
        <c:scaling>
          <c:orientation val="minMax"/>
        </c:scaling>
        <c:delete val="0"/>
        <c:axPos val="l"/>
        <c:majorGridlines>
          <c:spPr>
            <a:ln w="9525" cap="flat" cmpd="sng" algn="ctr">
              <a:solidFill>
                <a:schemeClr val="tx1"/>
              </a:solidFill>
              <a:prstDash val="solid"/>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a:t>
                </a:r>
                <a:r>
                  <a:rPr lang="en-US" baseline="0"/>
                  <a: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9652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A-A' </a:t>
            </a:r>
          </a:p>
          <a:p>
            <a:pPr>
              <a:defRPr/>
            </a:pPr>
            <a:r>
              <a:rPr lang="en-US"/>
              <a:t>Removed_Regional</a:t>
            </a:r>
            <a:r>
              <a:rPr lang="en-US" baseline="0"/>
              <a:t>_Topography</a:t>
            </a:r>
          </a:p>
          <a:p>
            <a:pPr>
              <a:defRPr/>
            </a:pPr>
            <a:r>
              <a:rPr lang="en-US" baseline="0"/>
              <a:t>Using More Points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658224223698902"/>
          <c:y val="0.18171604106631487"/>
          <c:w val="0.81263854941434721"/>
          <c:h val="0.74453915503164447"/>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'Dome 6'!$U$27:$U$59</c:f>
              <c:numCache>
                <c:formatCode>General</c:formatCode>
                <c:ptCount val="33"/>
                <c:pt idx="0">
                  <c:v>8435.5314848399994</c:v>
                </c:pt>
                <c:pt idx="1">
                  <c:v>8618.8723811899999</c:v>
                </c:pt>
                <c:pt idx="2">
                  <c:v>8802.2115711200004</c:v>
                </c:pt>
                <c:pt idx="3">
                  <c:v>8985.5490549700007</c:v>
                </c:pt>
                <c:pt idx="4">
                  <c:v>9168.8848330700002</c:v>
                </c:pt>
                <c:pt idx="5">
                  <c:v>9352.2189057199994</c:v>
                </c:pt>
                <c:pt idx="6">
                  <c:v>9535.5512732700008</c:v>
                </c:pt>
                <c:pt idx="7">
                  <c:v>9718.8819360300004</c:v>
                </c:pt>
                <c:pt idx="8">
                  <c:v>9902.2108943399999</c:v>
                </c:pt>
                <c:pt idx="9">
                  <c:v>10085.5381485</c:v>
                </c:pt>
                <c:pt idx="10">
                  <c:v>10268.863698900001</c:v>
                </c:pt>
                <c:pt idx="11">
                  <c:v>10452.187545700001</c:v>
                </c:pt>
                <c:pt idx="12">
                  <c:v>10635.509689500001</c:v>
                </c:pt>
                <c:pt idx="13">
                  <c:v>10818.830130300001</c:v>
                </c:pt>
                <c:pt idx="14">
                  <c:v>11002.1488687</c:v>
                </c:pt>
                <c:pt idx="15">
                  <c:v>11185.4659049</c:v>
                </c:pt>
                <c:pt idx="16">
                  <c:v>11368.7812392</c:v>
                </c:pt>
                <c:pt idx="17">
                  <c:v>11552.094872</c:v>
                </c:pt>
                <c:pt idx="18">
                  <c:v>11735.406803600001</c:v>
                </c:pt>
                <c:pt idx="19">
                  <c:v>11918.7170343</c:v>
                </c:pt>
                <c:pt idx="20">
                  <c:v>12102.025564400001</c:v>
                </c:pt>
                <c:pt idx="21">
                  <c:v>12285.3323944</c:v>
                </c:pt>
                <c:pt idx="22">
                  <c:v>12468.6375243</c:v>
                </c:pt>
                <c:pt idx="23">
                  <c:v>12651.9409548</c:v>
                </c:pt>
                <c:pt idx="24">
                  <c:v>12835.242685900001</c:v>
                </c:pt>
                <c:pt idx="25">
                  <c:v>13018.5427181</c:v>
                </c:pt>
                <c:pt idx="26">
                  <c:v>13201.841051699999</c:v>
                </c:pt>
                <c:pt idx="27">
                  <c:v>13385.137687</c:v>
                </c:pt>
                <c:pt idx="28">
                  <c:v>13568.4326244</c:v>
                </c:pt>
                <c:pt idx="29">
                  <c:v>13751.725864100001</c:v>
                </c:pt>
                <c:pt idx="30">
                  <c:v>13935.017406499999</c:v>
                </c:pt>
                <c:pt idx="31">
                  <c:v>14118.3072519</c:v>
                </c:pt>
                <c:pt idx="32">
                  <c:v>14301.595400599999</c:v>
                </c:pt>
              </c:numCache>
            </c:numRef>
          </c:xVal>
          <c:yVal>
            <c:numRef>
              <c:f>'Dome 6'!$W$27:$W$59</c:f>
              <c:numCache>
                <c:formatCode>General</c:formatCode>
                <c:ptCount val="33"/>
                <c:pt idx="0">
                  <c:v>4.3639378336500014</c:v>
                </c:pt>
                <c:pt idx="1">
                  <c:v>0.58161332419499168</c:v>
                </c:pt>
                <c:pt idx="2">
                  <c:v>-3.0246454881200311</c:v>
                </c:pt>
                <c:pt idx="3">
                  <c:v>-0.72533861634502728</c:v>
                </c:pt>
                <c:pt idx="4">
                  <c:v>5.6227339268049903</c:v>
                </c:pt>
                <c:pt idx="5">
                  <c:v>15.764672129780003</c:v>
                </c:pt>
                <c:pt idx="6">
                  <c:v>31.111875979104994</c:v>
                </c:pt>
                <c:pt idx="7">
                  <c:v>50.824045462845021</c:v>
                </c:pt>
                <c:pt idx="8">
                  <c:v>71.916080567909972</c:v>
                </c:pt>
                <c:pt idx="9">
                  <c:v>82.664181282750008</c:v>
                </c:pt>
                <c:pt idx="10">
                  <c:v>75.454247592349986</c:v>
                </c:pt>
                <c:pt idx="11">
                  <c:v>46.550579490550007</c:v>
                </c:pt>
                <c:pt idx="12">
                  <c:v>13.585476954249955</c:v>
                </c:pt>
                <c:pt idx="13">
                  <c:v>-2.3528600165500393</c:v>
                </c:pt>
                <c:pt idx="14">
                  <c:v>-2.0571314449500164</c:v>
                </c:pt>
                <c:pt idx="15">
                  <c:v>3.2173626613500232</c:v>
                </c:pt>
                <c:pt idx="16">
                  <c:v>8.5020222908000136</c:v>
                </c:pt>
                <c:pt idx="17">
                  <c:v>13.155547428000034</c:v>
                </c:pt>
                <c:pt idx="18">
                  <c:v>18.496638061399949</c:v>
                </c:pt>
                <c:pt idx="19">
                  <c:v>25.043494179449993</c:v>
                </c:pt>
                <c:pt idx="20">
                  <c:v>30.2641157706</c:v>
                </c:pt>
                <c:pt idx="21">
                  <c:v>33.241902815600014</c:v>
                </c:pt>
                <c:pt idx="22">
                  <c:v>34.127655314449981</c:v>
                </c:pt>
                <c:pt idx="23">
                  <c:v>34.758273240200026</c:v>
                </c:pt>
                <c:pt idx="24">
                  <c:v>35.728956592849983</c:v>
                </c:pt>
                <c:pt idx="25">
                  <c:v>36.593005353150062</c:v>
                </c:pt>
                <c:pt idx="26">
                  <c:v>37.311919509550052</c:v>
                </c:pt>
                <c:pt idx="27">
                  <c:v>36.948199050500023</c:v>
                </c:pt>
                <c:pt idx="28">
                  <c:v>27.655343960599936</c:v>
                </c:pt>
                <c:pt idx="29">
                  <c:v>11.420654232149957</c:v>
                </c:pt>
                <c:pt idx="30">
                  <c:v>1.1329298497500417</c:v>
                </c:pt>
                <c:pt idx="31">
                  <c:v>-4.5348291981499358</c:v>
                </c:pt>
                <c:pt idx="32">
                  <c:v>-16.371622923100006</c:v>
                </c:pt>
              </c:numCache>
            </c:numRef>
          </c:yVal>
          <c:smooth val="0"/>
          <c:extLst>
            <c:ext xmlns:c16="http://schemas.microsoft.com/office/drawing/2014/chart" uri="{C3380CC4-5D6E-409C-BE32-E72D297353CC}">
              <c16:uniqueId val="{00000000-6F95-ED46-87C4-9BCD99A74D20}"/>
            </c:ext>
          </c:extLst>
        </c:ser>
        <c:dLbls>
          <c:showLegendKey val="0"/>
          <c:showVal val="0"/>
          <c:showCatName val="0"/>
          <c:showSerName val="0"/>
          <c:showPercent val="0"/>
          <c:showBubbleSize val="0"/>
        </c:dLbls>
        <c:axId val="423264280"/>
        <c:axId val="423262312"/>
      </c:scatterChart>
      <c:valAx>
        <c:axId val="423264280"/>
        <c:scaling>
          <c:orientation val="minMax"/>
        </c:scaling>
        <c:delete val="0"/>
        <c:axPos val="b"/>
        <c:majorGridlines>
          <c:spPr>
            <a:ln w="9525" cap="flat" cmpd="sng" algn="ctr">
              <a:solidFill>
                <a:schemeClr val="tx1">
                  <a:alpha val="6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solidFill>
                      <a:sysClr val="windowText" lastClr="000000"/>
                    </a:solidFill>
                  </a:rPr>
                  <a:t>Distace</a:t>
                </a:r>
                <a:r>
                  <a:rPr lang="en-US" baseline="0">
                    <a:solidFill>
                      <a:sysClr val="windowText" lastClr="000000"/>
                    </a:solidFill>
                  </a:rPr>
                  <a:t> </a:t>
                </a:r>
                <a:r>
                  <a:rPr lang="en-US">
                    <a:solidFill>
                      <a:sysClr val="windowText" lastClr="000000"/>
                    </a:solidFill>
                  </a:rPr>
                  <a:t>(m)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3262312"/>
        <c:crosses val="autoZero"/>
        <c:crossBetween val="midCat"/>
      </c:valAx>
      <c:valAx>
        <c:axId val="423262312"/>
        <c:scaling>
          <c:orientation val="minMax"/>
        </c:scaling>
        <c:delete val="0"/>
        <c:axPos val="l"/>
        <c:majorGridlines>
          <c:spPr>
            <a:ln w="9525" cap="flat" cmpd="sng" algn="ctr">
              <a:solidFill>
                <a:schemeClr val="tx1">
                  <a:alpha val="6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solidFill>
                      <a:sysClr val="windowText" lastClr="000000"/>
                    </a:solidFill>
                  </a:rPr>
                  <a:t>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232642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6'!$AQ$27</c:f>
              <c:strCache>
                <c:ptCount val="1"/>
                <c:pt idx="0">
                  <c:v>C-C'</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6'!$AP$57:$AP$88</c:f>
              <c:numCache>
                <c:formatCode>General</c:formatCode>
                <c:ptCount val="32"/>
                <c:pt idx="0">
                  <c:v>5315.0941798000003</c:v>
                </c:pt>
                <c:pt idx="1">
                  <c:v>5498.4348257199999</c:v>
                </c:pt>
                <c:pt idx="2">
                  <c:v>5681.7795945999997</c:v>
                </c:pt>
                <c:pt idx="3">
                  <c:v>5865.1284884400002</c:v>
                </c:pt>
                <c:pt idx="4">
                  <c:v>6048.4815092199997</c:v>
                </c:pt>
                <c:pt idx="5">
                  <c:v>6231.8386589399997</c:v>
                </c:pt>
                <c:pt idx="6">
                  <c:v>6415.1999395800003</c:v>
                </c:pt>
                <c:pt idx="7">
                  <c:v>6598.5653531400003</c:v>
                </c:pt>
                <c:pt idx="8">
                  <c:v>6781.9349016100005</c:v>
                </c:pt>
                <c:pt idx="9">
                  <c:v>6965.3085869799997</c:v>
                </c:pt>
                <c:pt idx="10">
                  <c:v>7148.6864112399999</c:v>
                </c:pt>
                <c:pt idx="11">
                  <c:v>7332.0683763899997</c:v>
                </c:pt>
                <c:pt idx="12">
                  <c:v>7515.45448442</c:v>
                </c:pt>
                <c:pt idx="13">
                  <c:v>7698.8447373199997</c:v>
                </c:pt>
                <c:pt idx="14">
                  <c:v>7882.2391370900004</c:v>
                </c:pt>
                <c:pt idx="15">
                  <c:v>8065.6376857100004</c:v>
                </c:pt>
                <c:pt idx="16">
                  <c:v>8249.0403851899991</c:v>
                </c:pt>
                <c:pt idx="17">
                  <c:v>8432.4472375200003</c:v>
                </c:pt>
                <c:pt idx="18">
                  <c:v>8615.8582446799992</c:v>
                </c:pt>
                <c:pt idx="19">
                  <c:v>8799.27340869</c:v>
                </c:pt>
                <c:pt idx="20">
                  <c:v>8982.6927315199991</c:v>
                </c:pt>
                <c:pt idx="21">
                  <c:v>9166.1162151900007</c:v>
                </c:pt>
                <c:pt idx="22">
                  <c:v>9349.5438616699994</c:v>
                </c:pt>
                <c:pt idx="23">
                  <c:v>9532.9756729799992</c:v>
                </c:pt>
                <c:pt idx="24">
                  <c:v>9716.4116510999993</c:v>
                </c:pt>
                <c:pt idx="25">
                  <c:v>9899.8517980300003</c:v>
                </c:pt>
                <c:pt idx="26">
                  <c:v>10083.2961158</c:v>
                </c:pt>
                <c:pt idx="27">
                  <c:v>10266.744606300001</c:v>
                </c:pt>
                <c:pt idx="28">
                  <c:v>10450.197271700001</c:v>
                </c:pt>
                <c:pt idx="29">
                  <c:v>10633.654113799999</c:v>
                </c:pt>
                <c:pt idx="30">
                  <c:v>10817.1151348</c:v>
                </c:pt>
                <c:pt idx="31">
                  <c:v>11000.580336499999</c:v>
                </c:pt>
              </c:numCache>
            </c:numRef>
          </c:xVal>
          <c:yVal>
            <c:numRef>
              <c:f>'Dome 6'!$AQ$57:$AQ$88</c:f>
              <c:numCache>
                <c:formatCode>General</c:formatCode>
                <c:ptCount val="32"/>
                <c:pt idx="0">
                  <c:v>-59.138500000000001</c:v>
                </c:pt>
                <c:pt idx="1">
                  <c:v>-57.232300000000002</c:v>
                </c:pt>
                <c:pt idx="2">
                  <c:v>-50.584699999999998</c:v>
                </c:pt>
                <c:pt idx="3">
                  <c:v>-44.978700000000003</c:v>
                </c:pt>
                <c:pt idx="4">
                  <c:v>-42.3003</c:v>
                </c:pt>
                <c:pt idx="5">
                  <c:v>-41.645600000000002</c:v>
                </c:pt>
                <c:pt idx="6">
                  <c:v>-34.625100000000003</c:v>
                </c:pt>
                <c:pt idx="7">
                  <c:v>-23.185199999999998</c:v>
                </c:pt>
                <c:pt idx="8">
                  <c:v>-16.192799999999998</c:v>
                </c:pt>
                <c:pt idx="9">
                  <c:v>-12.943899999999999</c:v>
                </c:pt>
                <c:pt idx="10">
                  <c:v>-3.3266</c:v>
                </c:pt>
                <c:pt idx="11">
                  <c:v>3.9512999999999998</c:v>
                </c:pt>
                <c:pt idx="12">
                  <c:v>10.902900000000001</c:v>
                </c:pt>
                <c:pt idx="13">
                  <c:v>21.680599999999998</c:v>
                </c:pt>
                <c:pt idx="14">
                  <c:v>34.048499999999997</c:v>
                </c:pt>
                <c:pt idx="15">
                  <c:v>47.755099999999999</c:v>
                </c:pt>
                <c:pt idx="16">
                  <c:v>58.139499999999998</c:v>
                </c:pt>
                <c:pt idx="17">
                  <c:v>67.145499999999998</c:v>
                </c:pt>
                <c:pt idx="18">
                  <c:v>76.364599999999996</c:v>
                </c:pt>
                <c:pt idx="19">
                  <c:v>89.684399999999997</c:v>
                </c:pt>
                <c:pt idx="20">
                  <c:v>97.933000000000007</c:v>
                </c:pt>
                <c:pt idx="21">
                  <c:v>109.9669</c:v>
                </c:pt>
                <c:pt idx="22">
                  <c:v>128.8811</c:v>
                </c:pt>
                <c:pt idx="23">
                  <c:v>133.26849999999999</c:v>
                </c:pt>
                <c:pt idx="24">
                  <c:v>111.8741</c:v>
                </c:pt>
                <c:pt idx="25">
                  <c:v>95.356999999999999</c:v>
                </c:pt>
                <c:pt idx="26">
                  <c:v>92.352599999999995</c:v>
                </c:pt>
                <c:pt idx="27">
                  <c:v>94.322900000000004</c:v>
                </c:pt>
                <c:pt idx="28">
                  <c:v>88.660899999999998</c:v>
                </c:pt>
                <c:pt idx="29">
                  <c:v>80.372200000000007</c:v>
                </c:pt>
                <c:pt idx="30">
                  <c:v>72.4863</c:v>
                </c:pt>
                <c:pt idx="31">
                  <c:v>64.362099999999998</c:v>
                </c:pt>
              </c:numCache>
            </c:numRef>
          </c:yVal>
          <c:smooth val="0"/>
          <c:extLst>
            <c:ext xmlns:c16="http://schemas.microsoft.com/office/drawing/2014/chart" uri="{C3380CC4-5D6E-409C-BE32-E72D297353CC}">
              <c16:uniqueId val="{00000000-813E-0E41-8231-2F7473E52572}"/>
            </c:ext>
          </c:extLst>
        </c:ser>
        <c:ser>
          <c:idx val="1"/>
          <c:order val="1"/>
          <c:tx>
            <c:v>Best 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3509842519685039"/>
                  <c:y val="0.5305242053076698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6'!$AP$57,'Dome 6'!$AP$88)</c:f>
              <c:numCache>
                <c:formatCode>General</c:formatCode>
                <c:ptCount val="2"/>
                <c:pt idx="0">
                  <c:v>5315.0941798000003</c:v>
                </c:pt>
                <c:pt idx="1">
                  <c:v>11000.580336499999</c:v>
                </c:pt>
              </c:numCache>
            </c:numRef>
          </c:xVal>
          <c:yVal>
            <c:numRef>
              <c:f>('Dome 6'!$AQ$57,'Dome 6'!$AQ$88)</c:f>
              <c:numCache>
                <c:formatCode>General</c:formatCode>
                <c:ptCount val="2"/>
                <c:pt idx="0">
                  <c:v>-59.138500000000001</c:v>
                </c:pt>
                <c:pt idx="1">
                  <c:v>64.362099999999998</c:v>
                </c:pt>
              </c:numCache>
            </c:numRef>
          </c:yVal>
          <c:smooth val="0"/>
          <c:extLst>
            <c:ext xmlns:c16="http://schemas.microsoft.com/office/drawing/2014/chart" uri="{C3380CC4-5D6E-409C-BE32-E72D297353CC}">
              <c16:uniqueId val="{00000002-813E-0E41-8231-2F7473E52572}"/>
            </c:ext>
          </c:extLst>
        </c:ser>
        <c:dLbls>
          <c:showLegendKey val="0"/>
          <c:showVal val="0"/>
          <c:showCatName val="0"/>
          <c:showSerName val="0"/>
          <c:showPercent val="0"/>
          <c:showBubbleSize val="0"/>
        </c:dLbls>
        <c:axId val="621950424"/>
        <c:axId val="621951080"/>
      </c:scatterChart>
      <c:valAx>
        <c:axId val="6219504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951080"/>
        <c:crosses val="autoZero"/>
        <c:crossBetween val="midCat"/>
      </c:valAx>
      <c:valAx>
        <c:axId val="621951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a:t>
                </a:r>
                <a:r>
                  <a:rPr lang="en-US" baseline="0"/>
                  <a: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19504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 C-C'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'Dome 6'!$AZ$28:$AZ$59</c:f>
              <c:numCache>
                <c:formatCode>General</c:formatCode>
                <c:ptCount val="32"/>
                <c:pt idx="0">
                  <c:v>5315.0941798000003</c:v>
                </c:pt>
                <c:pt idx="1">
                  <c:v>5498.4348257199999</c:v>
                </c:pt>
                <c:pt idx="2">
                  <c:v>5681.7795945999997</c:v>
                </c:pt>
                <c:pt idx="3">
                  <c:v>5865.1284884400002</c:v>
                </c:pt>
                <c:pt idx="4">
                  <c:v>6048.4815092199997</c:v>
                </c:pt>
                <c:pt idx="5">
                  <c:v>6231.8386589399997</c:v>
                </c:pt>
                <c:pt idx="6">
                  <c:v>6415.1999395800003</c:v>
                </c:pt>
                <c:pt idx="7">
                  <c:v>6598.5653531400003</c:v>
                </c:pt>
                <c:pt idx="8">
                  <c:v>6781.9349016100005</c:v>
                </c:pt>
                <c:pt idx="9">
                  <c:v>6965.3085869799997</c:v>
                </c:pt>
                <c:pt idx="10">
                  <c:v>7148.6864112399999</c:v>
                </c:pt>
                <c:pt idx="11">
                  <c:v>7332.0683763899997</c:v>
                </c:pt>
                <c:pt idx="12">
                  <c:v>7515.45448442</c:v>
                </c:pt>
                <c:pt idx="13">
                  <c:v>7698.8447373199997</c:v>
                </c:pt>
                <c:pt idx="14">
                  <c:v>7882.2391370900004</c:v>
                </c:pt>
                <c:pt idx="15">
                  <c:v>8065.6376857100004</c:v>
                </c:pt>
                <c:pt idx="16">
                  <c:v>8249.0403851899991</c:v>
                </c:pt>
                <c:pt idx="17">
                  <c:v>8432.4472375200003</c:v>
                </c:pt>
                <c:pt idx="18">
                  <c:v>8615.8582446799992</c:v>
                </c:pt>
                <c:pt idx="19">
                  <c:v>8799.27340869</c:v>
                </c:pt>
                <c:pt idx="20">
                  <c:v>8982.6927315199991</c:v>
                </c:pt>
                <c:pt idx="21">
                  <c:v>9166.1162151900007</c:v>
                </c:pt>
                <c:pt idx="22">
                  <c:v>9349.5438616699994</c:v>
                </c:pt>
                <c:pt idx="23">
                  <c:v>9532.9756729799992</c:v>
                </c:pt>
                <c:pt idx="24">
                  <c:v>9716.4116510999993</c:v>
                </c:pt>
                <c:pt idx="25">
                  <c:v>9899.8517980300003</c:v>
                </c:pt>
                <c:pt idx="26">
                  <c:v>10083.2961158</c:v>
                </c:pt>
                <c:pt idx="27">
                  <c:v>10266.744606300001</c:v>
                </c:pt>
                <c:pt idx="28">
                  <c:v>10450.197271700001</c:v>
                </c:pt>
                <c:pt idx="29">
                  <c:v>10633.654113799999</c:v>
                </c:pt>
                <c:pt idx="30">
                  <c:v>10817.1151348</c:v>
                </c:pt>
                <c:pt idx="31">
                  <c:v>11000.580336499999</c:v>
                </c:pt>
              </c:numCache>
            </c:numRef>
          </c:xVal>
          <c:yVal>
            <c:numRef>
              <c:f>'Dome 6'!$BB$28:$BB$59</c:f>
              <c:numCache>
                <c:formatCode>General</c:formatCode>
                <c:ptCount val="32"/>
                <c:pt idx="0">
                  <c:v>0.11395629833999266</c:v>
                </c:pt>
                <c:pt idx="1">
                  <c:v>-1.9583357181239975</c:v>
                </c:pt>
                <c:pt idx="2">
                  <c:v>0.71068279718001293</c:v>
                </c:pt>
                <c:pt idx="3">
                  <c:v>2.3380118008519872</c:v>
                </c:pt>
                <c:pt idx="4">
                  <c:v>1.0376512499259931</c:v>
                </c:pt>
                <c:pt idx="5">
                  <c:v>-2.2864988989979906</c:v>
                </c:pt>
                <c:pt idx="6">
                  <c:v>0.755061311113991</c:v>
                </c:pt>
                <c:pt idx="7">
                  <c:v>8.2159318368619942</c:v>
                </c:pt>
                <c:pt idx="8">
                  <c:v>11.229212635063</c:v>
                </c:pt>
                <c:pt idx="9">
                  <c:v>10.498903662534005</c:v>
                </c:pt>
                <c:pt idx="10">
                  <c:v>16.136904876092004</c:v>
                </c:pt>
                <c:pt idx="11">
                  <c:v>19.435416232337015</c:v>
                </c:pt>
                <c:pt idx="12">
                  <c:v>22.407537688086009</c:v>
                </c:pt>
                <c:pt idx="13">
                  <c:v>29.205669200155995</c:v>
                </c:pt>
                <c:pt idx="14">
                  <c:v>37.593910725146976</c:v>
                </c:pt>
                <c:pt idx="15">
                  <c:v>47.320762220093002</c:v>
                </c:pt>
                <c:pt idx="16">
                  <c:v>53.725323641377003</c:v>
                </c:pt>
                <c:pt idx="17">
                  <c:v>58.751394945816003</c:v>
                </c:pt>
                <c:pt idx="18">
                  <c:v>63.99047609044402</c:v>
                </c:pt>
                <c:pt idx="19">
                  <c:v>73.330167031426996</c:v>
                </c:pt>
                <c:pt idx="20">
                  <c:v>77.598567726016014</c:v>
                </c:pt>
                <c:pt idx="21">
                  <c:v>85.652178130376981</c:v>
                </c:pt>
                <c:pt idx="22">
                  <c:v>100.58599820176102</c:v>
                </c:pt>
                <c:pt idx="23">
                  <c:v>100.99292789633401</c:v>
                </c:pt>
                <c:pt idx="24">
                  <c:v>75.617967171130005</c:v>
                </c:pt>
                <c:pt idx="25">
                  <c:v>55.120215982748988</c:v>
                </c:pt>
                <c:pt idx="26">
                  <c:v>48.135074287139986</c:v>
                </c:pt>
                <c:pt idx="27">
                  <c:v>46.124542043289978</c:v>
                </c:pt>
                <c:pt idx="28">
                  <c:v>36.48161920410999</c:v>
                </c:pt>
                <c:pt idx="29">
                  <c:v>24.21190573054001</c:v>
                </c:pt>
                <c:pt idx="30">
                  <c:v>12.34490157483998</c:v>
                </c:pt>
                <c:pt idx="31">
                  <c:v>0.23950669795002</c:v>
                </c:pt>
              </c:numCache>
            </c:numRef>
          </c:yVal>
          <c:smooth val="0"/>
          <c:extLst>
            <c:ext xmlns:c16="http://schemas.microsoft.com/office/drawing/2014/chart" uri="{C3380CC4-5D6E-409C-BE32-E72D297353CC}">
              <c16:uniqueId val="{00000000-51E0-0D47-A50D-866C70E45AD7}"/>
            </c:ext>
          </c:extLst>
        </c:ser>
        <c:dLbls>
          <c:showLegendKey val="0"/>
          <c:showVal val="0"/>
          <c:showCatName val="0"/>
          <c:showSerName val="0"/>
          <c:showPercent val="0"/>
          <c:showBubbleSize val="0"/>
        </c:dLbls>
        <c:axId val="522611840"/>
        <c:axId val="522608560"/>
      </c:scatterChart>
      <c:valAx>
        <c:axId val="522611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2608560"/>
        <c:crosses val="autoZero"/>
        <c:crossBetween val="midCat"/>
      </c:valAx>
      <c:valAx>
        <c:axId val="522608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hieght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26118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6'!$BE$27</c:f>
              <c:strCache>
                <c:ptCount val="1"/>
                <c:pt idx="0">
                  <c:v>D-D'</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6'!$BD$41:$BD$84</c:f>
              <c:numCache>
                <c:formatCode>General</c:formatCode>
                <c:ptCount val="44"/>
                <c:pt idx="0">
                  <c:v>2345.9828444099999</c:v>
                </c:pt>
                <c:pt idx="1">
                  <c:v>2526.4318054400001</c:v>
                </c:pt>
                <c:pt idx="2">
                  <c:v>2706.87916679</c:v>
                </c:pt>
                <c:pt idx="3">
                  <c:v>2887.3249301599999</c:v>
                </c:pt>
                <c:pt idx="4">
                  <c:v>3067.7690972800001</c:v>
                </c:pt>
                <c:pt idx="5">
                  <c:v>3248.21166984</c:v>
                </c:pt>
                <c:pt idx="6">
                  <c:v>3428.65264957</c:v>
                </c:pt>
                <c:pt idx="7">
                  <c:v>3609.0920381699998</c:v>
                </c:pt>
                <c:pt idx="8">
                  <c:v>3789.52983735</c:v>
                </c:pt>
                <c:pt idx="9">
                  <c:v>3969.9660488300001</c:v>
                </c:pt>
                <c:pt idx="10">
                  <c:v>4150.4006743099999</c:v>
                </c:pt>
                <c:pt idx="11">
                  <c:v>4330.8337155099998</c:v>
                </c:pt>
                <c:pt idx="12">
                  <c:v>4511.2651741299997</c:v>
                </c:pt>
                <c:pt idx="13">
                  <c:v>4691.6950518900003</c:v>
                </c:pt>
                <c:pt idx="14">
                  <c:v>4872.1233504900001</c:v>
                </c:pt>
                <c:pt idx="15">
                  <c:v>5052.5500716400002</c:v>
                </c:pt>
                <c:pt idx="16">
                  <c:v>5232.9752170499996</c:v>
                </c:pt>
                <c:pt idx="17">
                  <c:v>5413.3987884400003</c:v>
                </c:pt>
                <c:pt idx="18">
                  <c:v>5593.8207874999998</c:v>
                </c:pt>
                <c:pt idx="19">
                  <c:v>5774.2412159400001</c:v>
                </c:pt>
                <c:pt idx="20">
                  <c:v>5954.6600754800002</c:v>
                </c:pt>
                <c:pt idx="21">
                  <c:v>6135.0773678200003</c:v>
                </c:pt>
                <c:pt idx="22">
                  <c:v>6315.4930946599998</c:v>
                </c:pt>
                <c:pt idx="23">
                  <c:v>6495.9072577200004</c:v>
                </c:pt>
                <c:pt idx="24">
                  <c:v>6676.3198586999997</c:v>
                </c:pt>
                <c:pt idx="25">
                  <c:v>6856.7308992999997</c:v>
                </c:pt>
                <c:pt idx="26">
                  <c:v>7037.1403812400004</c:v>
                </c:pt>
                <c:pt idx="27">
                  <c:v>7217.5483062100002</c:v>
                </c:pt>
                <c:pt idx="28">
                  <c:v>7397.9546759200002</c:v>
                </c:pt>
                <c:pt idx="29">
                  <c:v>7578.3594920899995</c:v>
                </c:pt>
                <c:pt idx="30">
                  <c:v>7758.7627564000004</c:v>
                </c:pt>
                <c:pt idx="31">
                  <c:v>7939.16447057</c:v>
                </c:pt>
                <c:pt idx="32">
                  <c:v>8119.5646363100004</c:v>
                </c:pt>
                <c:pt idx="33">
                  <c:v>8299.9632552999992</c:v>
                </c:pt>
                <c:pt idx="34">
                  <c:v>8480.3603292700009</c:v>
                </c:pt>
                <c:pt idx="35">
                  <c:v>8660.7558599000004</c:v>
                </c:pt>
                <c:pt idx="36">
                  <c:v>8841.1498489099995</c:v>
                </c:pt>
                <c:pt idx="37">
                  <c:v>9021.5422980000003</c:v>
                </c:pt>
                <c:pt idx="38">
                  <c:v>9201.9332088699994</c:v>
                </c:pt>
                <c:pt idx="39">
                  <c:v>9382.3225832200005</c:v>
                </c:pt>
                <c:pt idx="40">
                  <c:v>9562.7104227500004</c:v>
                </c:pt>
                <c:pt idx="41">
                  <c:v>9743.0967291699999</c:v>
                </c:pt>
                <c:pt idx="42">
                  <c:v>9923.4815041799993</c:v>
                </c:pt>
                <c:pt idx="43">
                  <c:v>10103.8647495</c:v>
                </c:pt>
              </c:numCache>
            </c:numRef>
          </c:xVal>
          <c:yVal>
            <c:numRef>
              <c:f>'Dome 6'!$BE$41:$BE$84</c:f>
              <c:numCache>
                <c:formatCode>General</c:formatCode>
                <c:ptCount val="44"/>
                <c:pt idx="0">
                  <c:v>-126.4902</c:v>
                </c:pt>
                <c:pt idx="1">
                  <c:v>-120.4877</c:v>
                </c:pt>
                <c:pt idx="2">
                  <c:v>-113.18640000000001</c:v>
                </c:pt>
                <c:pt idx="3">
                  <c:v>-101.0288</c:v>
                </c:pt>
                <c:pt idx="4">
                  <c:v>-79.674999999999997</c:v>
                </c:pt>
                <c:pt idx="5">
                  <c:v>-52.883099999999999</c:v>
                </c:pt>
                <c:pt idx="6">
                  <c:v>-22.002099999999999</c:v>
                </c:pt>
                <c:pt idx="7">
                  <c:v>1.10460000001</c:v>
                </c:pt>
                <c:pt idx="8">
                  <c:v>14.0161</c:v>
                </c:pt>
                <c:pt idx="9">
                  <c:v>16.499600000000001</c:v>
                </c:pt>
                <c:pt idx="10">
                  <c:v>18.479199999999999</c:v>
                </c:pt>
                <c:pt idx="11">
                  <c:v>22.630099999999999</c:v>
                </c:pt>
                <c:pt idx="12">
                  <c:v>26.722799999999999</c:v>
                </c:pt>
                <c:pt idx="13">
                  <c:v>25.3948</c:v>
                </c:pt>
                <c:pt idx="14">
                  <c:v>18.2714</c:v>
                </c:pt>
                <c:pt idx="15">
                  <c:v>7.8308</c:v>
                </c:pt>
                <c:pt idx="16">
                  <c:v>1.0864</c:v>
                </c:pt>
                <c:pt idx="17">
                  <c:v>5.1905000000000001</c:v>
                </c:pt>
                <c:pt idx="18">
                  <c:v>17.929099999999998</c:v>
                </c:pt>
                <c:pt idx="19">
                  <c:v>37.732100000000003</c:v>
                </c:pt>
                <c:pt idx="20">
                  <c:v>49.771000000000001</c:v>
                </c:pt>
                <c:pt idx="21">
                  <c:v>55.033700000000003</c:v>
                </c:pt>
                <c:pt idx="22">
                  <c:v>50.689500000000002</c:v>
                </c:pt>
                <c:pt idx="23">
                  <c:v>41.680900000000001</c:v>
                </c:pt>
                <c:pt idx="24">
                  <c:v>37.898800000000001</c:v>
                </c:pt>
                <c:pt idx="25">
                  <c:v>42.479700000000001</c:v>
                </c:pt>
                <c:pt idx="26">
                  <c:v>49.4846</c:v>
                </c:pt>
                <c:pt idx="27">
                  <c:v>55.886899999999997</c:v>
                </c:pt>
                <c:pt idx="28">
                  <c:v>63.519100000000002</c:v>
                </c:pt>
                <c:pt idx="29">
                  <c:v>74.168199999999999</c:v>
                </c:pt>
                <c:pt idx="30">
                  <c:v>83.016599999999997</c:v>
                </c:pt>
                <c:pt idx="31">
                  <c:v>93.789199999999994</c:v>
                </c:pt>
                <c:pt idx="32">
                  <c:v>105.3763</c:v>
                </c:pt>
                <c:pt idx="33">
                  <c:v>116.4905</c:v>
                </c:pt>
                <c:pt idx="34">
                  <c:v>125.8964</c:v>
                </c:pt>
                <c:pt idx="35">
                  <c:v>132.11179999999999</c:v>
                </c:pt>
                <c:pt idx="36">
                  <c:v>134.7808</c:v>
                </c:pt>
                <c:pt idx="37">
                  <c:v>135.8312</c:v>
                </c:pt>
                <c:pt idx="38">
                  <c:v>132.28020000000001</c:v>
                </c:pt>
                <c:pt idx="39">
                  <c:v>122.89960000000001</c:v>
                </c:pt>
                <c:pt idx="40">
                  <c:v>110.66540000000001</c:v>
                </c:pt>
                <c:pt idx="41">
                  <c:v>101.3674</c:v>
                </c:pt>
                <c:pt idx="42">
                  <c:v>94.148700000000005</c:v>
                </c:pt>
                <c:pt idx="43">
                  <c:v>86.468999999999994</c:v>
                </c:pt>
              </c:numCache>
            </c:numRef>
          </c:yVal>
          <c:smooth val="0"/>
          <c:extLst>
            <c:ext xmlns:c16="http://schemas.microsoft.com/office/drawing/2014/chart" uri="{C3380CC4-5D6E-409C-BE32-E72D297353CC}">
              <c16:uniqueId val="{00000000-A8EA-6A4E-B1D7-BF2B3B9FF39A}"/>
            </c:ext>
          </c:extLst>
        </c:ser>
        <c:ser>
          <c:idx val="1"/>
          <c:order val="1"/>
          <c:tx>
            <c:v>Best 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7205752405949257"/>
                  <c:y val="0.5952045056867891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6'!$BD$41,'Dome 6'!$BD$84)</c:f>
              <c:numCache>
                <c:formatCode>General</c:formatCode>
                <c:ptCount val="2"/>
                <c:pt idx="0">
                  <c:v>2345.9828444099999</c:v>
                </c:pt>
                <c:pt idx="1">
                  <c:v>10103.8647495</c:v>
                </c:pt>
              </c:numCache>
            </c:numRef>
          </c:xVal>
          <c:yVal>
            <c:numRef>
              <c:f>('Dome 6'!$BE$41,'Dome 6'!$BE$84)</c:f>
              <c:numCache>
                <c:formatCode>General</c:formatCode>
                <c:ptCount val="2"/>
                <c:pt idx="0">
                  <c:v>-126.4902</c:v>
                </c:pt>
                <c:pt idx="1">
                  <c:v>86.468999999999994</c:v>
                </c:pt>
              </c:numCache>
            </c:numRef>
          </c:yVal>
          <c:smooth val="0"/>
          <c:extLst>
            <c:ext xmlns:c16="http://schemas.microsoft.com/office/drawing/2014/chart" uri="{C3380CC4-5D6E-409C-BE32-E72D297353CC}">
              <c16:uniqueId val="{00000002-A8EA-6A4E-B1D7-BF2B3B9FF39A}"/>
            </c:ext>
          </c:extLst>
        </c:ser>
        <c:dLbls>
          <c:showLegendKey val="0"/>
          <c:showVal val="0"/>
          <c:showCatName val="0"/>
          <c:showSerName val="0"/>
          <c:showPercent val="0"/>
          <c:showBubbleSize val="0"/>
        </c:dLbls>
        <c:axId val="525834056"/>
        <c:axId val="525837992"/>
      </c:scatterChart>
      <c:valAx>
        <c:axId val="525834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837992"/>
        <c:crosses val="autoZero"/>
        <c:crossBetween val="midCat"/>
      </c:valAx>
      <c:valAx>
        <c:axId val="525837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834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Slope-Substracted</a:t>
            </a:r>
            <a:r>
              <a:rPr lang="en-US" baseline="0"/>
              <a:t> </a:t>
            </a:r>
            <a:r>
              <a:rPr lang="en-US"/>
              <a:t>D-D'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'Dome 6'!$BN$28:$BN$71</c:f>
              <c:numCache>
                <c:formatCode>General</c:formatCode>
                <c:ptCount val="44"/>
                <c:pt idx="0">
                  <c:v>2345.9828444099999</c:v>
                </c:pt>
                <c:pt idx="1">
                  <c:v>2526.4318054400001</c:v>
                </c:pt>
                <c:pt idx="2">
                  <c:v>2706.87916679</c:v>
                </c:pt>
                <c:pt idx="3">
                  <c:v>2887.3249301599999</c:v>
                </c:pt>
                <c:pt idx="4">
                  <c:v>3067.7690972800001</c:v>
                </c:pt>
                <c:pt idx="5">
                  <c:v>3248.21166984</c:v>
                </c:pt>
                <c:pt idx="6">
                  <c:v>3428.65264957</c:v>
                </c:pt>
                <c:pt idx="7">
                  <c:v>3609.0920381699998</c:v>
                </c:pt>
                <c:pt idx="8">
                  <c:v>3789.52983735</c:v>
                </c:pt>
                <c:pt idx="9">
                  <c:v>3969.9660488300001</c:v>
                </c:pt>
                <c:pt idx="10">
                  <c:v>4150.4006743099999</c:v>
                </c:pt>
                <c:pt idx="11">
                  <c:v>4330.8337155099998</c:v>
                </c:pt>
                <c:pt idx="12">
                  <c:v>4511.2651741299997</c:v>
                </c:pt>
                <c:pt idx="13">
                  <c:v>4691.6950518900003</c:v>
                </c:pt>
                <c:pt idx="14">
                  <c:v>4872.1233504900001</c:v>
                </c:pt>
                <c:pt idx="15">
                  <c:v>5052.5500716400002</c:v>
                </c:pt>
                <c:pt idx="16">
                  <c:v>5232.9752170499996</c:v>
                </c:pt>
                <c:pt idx="17">
                  <c:v>5413.3987884400003</c:v>
                </c:pt>
                <c:pt idx="18">
                  <c:v>5593.8207874999998</c:v>
                </c:pt>
                <c:pt idx="19">
                  <c:v>5774.2412159400001</c:v>
                </c:pt>
                <c:pt idx="20">
                  <c:v>5954.6600754800002</c:v>
                </c:pt>
                <c:pt idx="21">
                  <c:v>6135.0773678200003</c:v>
                </c:pt>
                <c:pt idx="22">
                  <c:v>6315.4930946599998</c:v>
                </c:pt>
                <c:pt idx="23">
                  <c:v>6495.9072577200004</c:v>
                </c:pt>
                <c:pt idx="24">
                  <c:v>6676.3198586999997</c:v>
                </c:pt>
                <c:pt idx="25">
                  <c:v>6856.7308992999997</c:v>
                </c:pt>
                <c:pt idx="26">
                  <c:v>7037.1403812400004</c:v>
                </c:pt>
                <c:pt idx="27">
                  <c:v>7217.5483062100002</c:v>
                </c:pt>
                <c:pt idx="28">
                  <c:v>7397.9546759200002</c:v>
                </c:pt>
                <c:pt idx="29">
                  <c:v>7578.3594920899995</c:v>
                </c:pt>
                <c:pt idx="30">
                  <c:v>7758.7627564000004</c:v>
                </c:pt>
                <c:pt idx="31">
                  <c:v>7939.16447057</c:v>
                </c:pt>
                <c:pt idx="32">
                  <c:v>8119.5646363100004</c:v>
                </c:pt>
                <c:pt idx="33">
                  <c:v>8299.9632552999992</c:v>
                </c:pt>
                <c:pt idx="34">
                  <c:v>8480.3603292700009</c:v>
                </c:pt>
                <c:pt idx="35">
                  <c:v>8660.7558599000004</c:v>
                </c:pt>
                <c:pt idx="36">
                  <c:v>8841.1498489099995</c:v>
                </c:pt>
                <c:pt idx="37">
                  <c:v>9021.5422980000003</c:v>
                </c:pt>
                <c:pt idx="38">
                  <c:v>9201.9332088699994</c:v>
                </c:pt>
                <c:pt idx="39">
                  <c:v>9382.3225832200005</c:v>
                </c:pt>
                <c:pt idx="40">
                  <c:v>9562.7104227500004</c:v>
                </c:pt>
                <c:pt idx="41">
                  <c:v>9743.0967291699999</c:v>
                </c:pt>
                <c:pt idx="42">
                  <c:v>9923.4815041799993</c:v>
                </c:pt>
                <c:pt idx="43">
                  <c:v>10103.8647495</c:v>
                </c:pt>
              </c:numCache>
            </c:numRef>
          </c:xVal>
          <c:yVal>
            <c:numRef>
              <c:f>'Dome 6'!$BP$28:$BP$71</c:f>
              <c:numCache>
                <c:formatCode>General</c:formatCode>
                <c:ptCount val="44"/>
                <c:pt idx="0">
                  <c:v>-0.11472822127501558</c:v>
                </c:pt>
                <c:pt idx="1">
                  <c:v>0.92542535039997631</c:v>
                </c:pt>
                <c:pt idx="2">
                  <c:v>3.2644229132749842</c:v>
                </c:pt>
                <c:pt idx="3">
                  <c:v>10.459764420599981</c:v>
                </c:pt>
                <c:pt idx="4">
                  <c:v>26.851349824799982</c:v>
                </c:pt>
                <c:pt idx="5">
                  <c:v>48.681079079399993</c:v>
                </c:pt>
                <c:pt idx="6">
                  <c:v>74.599952136824982</c:v>
                </c:pt>
                <c:pt idx="7">
                  <c:v>92.74456895033498</c:v>
                </c:pt>
                <c:pt idx="8">
                  <c:v>100.69402947287499</c:v>
                </c:pt>
                <c:pt idx="9">
                  <c:v>98.215533657174987</c:v>
                </c:pt>
                <c:pt idx="10">
                  <c:v>95.233181456474995</c:v>
                </c:pt>
                <c:pt idx="11">
                  <c:v>94.422172823474995</c:v>
                </c:pt>
                <c:pt idx="12">
                  <c:v>93.553007711424982</c:v>
                </c:pt>
                <c:pt idx="13">
                  <c:v>87.263186073024968</c:v>
                </c:pt>
                <c:pt idx="14">
                  <c:v>75.178007861524975</c:v>
                </c:pt>
                <c:pt idx="15">
                  <c:v>59.775673029899977</c:v>
                </c:pt>
                <c:pt idx="16">
                  <c:v>48.069581531124982</c:v>
                </c:pt>
                <c:pt idx="17">
                  <c:v>47.21203331789998</c:v>
                </c:pt>
                <c:pt idx="18">
                  <c:v>54.989028343749986</c:v>
                </c:pt>
                <c:pt idx="19">
                  <c:v>69.830466561649985</c:v>
                </c:pt>
                <c:pt idx="20">
                  <c:v>76.907847924299986</c:v>
                </c:pt>
                <c:pt idx="21">
                  <c:v>77.209072384949991</c:v>
                </c:pt>
                <c:pt idx="22">
                  <c:v>67.903439896849989</c:v>
                </c:pt>
                <c:pt idx="23">
                  <c:v>53.933450412699976</c:v>
                </c:pt>
                <c:pt idx="24">
                  <c:v>45.190003885749981</c:v>
                </c:pt>
                <c:pt idx="25">
                  <c:v>44.809600269250005</c:v>
                </c:pt>
                <c:pt idx="26">
                  <c:v>46.853239515899986</c:v>
                </c:pt>
                <c:pt idx="27">
                  <c:v>48.29432157922497</c:v>
                </c:pt>
                <c:pt idx="28">
                  <c:v>50.96534641219997</c:v>
                </c:pt>
                <c:pt idx="29">
                  <c:v>56.653313967524994</c:v>
                </c:pt>
                <c:pt idx="30">
                  <c:v>60.540624198999964</c:v>
                </c:pt>
                <c:pt idx="31">
                  <c:v>66.352177059324987</c:v>
                </c:pt>
                <c:pt idx="32">
                  <c:v>72.978272501474962</c:v>
                </c:pt>
                <c:pt idx="33">
                  <c:v>79.131510479250011</c:v>
                </c:pt>
                <c:pt idx="34">
                  <c:v>83.576490945074966</c:v>
                </c:pt>
                <c:pt idx="35">
                  <c:v>84.831013852749976</c:v>
                </c:pt>
                <c:pt idx="36">
                  <c:v>82.539179154974988</c:v>
                </c:pt>
                <c:pt idx="37">
                  <c:v>78.628786804999976</c:v>
                </c:pt>
                <c:pt idx="38">
                  <c:v>70.117036756075009</c:v>
                </c:pt>
                <c:pt idx="39">
                  <c:v>55.775728961449985</c:v>
                </c:pt>
                <c:pt idx="40">
                  <c:v>38.580863374374957</c:v>
                </c:pt>
                <c:pt idx="41">
                  <c:v>24.322239947825011</c:v>
                </c:pt>
                <c:pt idx="42">
                  <c:v>12.142958635050022</c:v>
                </c:pt>
                <c:pt idx="43">
                  <c:v>-0.49728061125006207</c:v>
                </c:pt>
              </c:numCache>
            </c:numRef>
          </c:yVal>
          <c:smooth val="0"/>
          <c:extLst>
            <c:ext xmlns:c16="http://schemas.microsoft.com/office/drawing/2014/chart" uri="{C3380CC4-5D6E-409C-BE32-E72D297353CC}">
              <c16:uniqueId val="{00000000-AE96-FB42-8249-1BE064A29422}"/>
            </c:ext>
          </c:extLst>
        </c:ser>
        <c:dLbls>
          <c:showLegendKey val="0"/>
          <c:showVal val="0"/>
          <c:showCatName val="0"/>
          <c:showSerName val="0"/>
          <c:showPercent val="0"/>
          <c:showBubbleSize val="0"/>
        </c:dLbls>
        <c:axId val="662853832"/>
        <c:axId val="662857768"/>
      </c:scatterChart>
      <c:valAx>
        <c:axId val="6628538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a:t>
                </a:r>
                <a:r>
                  <a:rPr lang="en-US" baseline="0"/>
                  <a:t> (m)</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857768"/>
        <c:crosses val="autoZero"/>
        <c:crossBetween val="midCat"/>
      </c:valAx>
      <c:valAx>
        <c:axId val="662857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a:t>
                </a:r>
                <a:r>
                  <a:rPr lang="en-US" baseline="0"/>
                  <a:t> heihgt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8538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7'!$B$18</c:f>
              <c:strCache>
                <c:ptCount val="1"/>
                <c:pt idx="0">
                  <c:v>A-A'</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7'!$A$32:$A$106</c:f>
              <c:numCache>
                <c:formatCode>General</c:formatCode>
                <c:ptCount val="75"/>
                <c:pt idx="0">
                  <c:v>2396.6632617599998</c:v>
                </c:pt>
                <c:pt idx="1">
                  <c:v>2580.99233736</c:v>
                </c:pt>
                <c:pt idx="2">
                  <c:v>2765.3171877300001</c:v>
                </c:pt>
                <c:pt idx="3">
                  <c:v>2949.6378145799999</c:v>
                </c:pt>
                <c:pt idx="4">
                  <c:v>3133.9542196299999</c:v>
                </c:pt>
                <c:pt idx="5">
                  <c:v>3318.2664046099999</c:v>
                </c:pt>
                <c:pt idx="6">
                  <c:v>3502.5743712399999</c:v>
                </c:pt>
                <c:pt idx="7">
                  <c:v>3686.8781212200001</c:v>
                </c:pt>
                <c:pt idx="8">
                  <c:v>3871.1776562800001</c:v>
                </c:pt>
                <c:pt idx="9">
                  <c:v>4055.4729781400001</c:v>
                </c:pt>
                <c:pt idx="10">
                  <c:v>4239.7640885199999</c:v>
                </c:pt>
                <c:pt idx="11">
                  <c:v>4424.0509891299998</c:v>
                </c:pt>
                <c:pt idx="12">
                  <c:v>4608.33368169</c:v>
                </c:pt>
                <c:pt idx="13">
                  <c:v>4792.6121679199996</c:v>
                </c:pt>
                <c:pt idx="14">
                  <c:v>4976.8864495300004</c:v>
                </c:pt>
                <c:pt idx="15">
                  <c:v>5161.1565282499996</c:v>
                </c:pt>
                <c:pt idx="16">
                  <c:v>5345.4224057800002</c:v>
                </c:pt>
                <c:pt idx="17">
                  <c:v>5529.6840838500002</c:v>
                </c:pt>
                <c:pt idx="18">
                  <c:v>5713.9415641699998</c:v>
                </c:pt>
                <c:pt idx="19">
                  <c:v>5898.1948484599998</c:v>
                </c:pt>
                <c:pt idx="20">
                  <c:v>6082.4439384400002</c:v>
                </c:pt>
                <c:pt idx="21">
                  <c:v>6266.6888358099995</c:v>
                </c:pt>
                <c:pt idx="22">
                  <c:v>6450.9295423000003</c:v>
                </c:pt>
                <c:pt idx="23">
                  <c:v>6635.16605961</c:v>
                </c:pt>
                <c:pt idx="24">
                  <c:v>6819.3983894700004</c:v>
                </c:pt>
                <c:pt idx="25">
                  <c:v>7003.6265335899998</c:v>
                </c:pt>
                <c:pt idx="26">
                  <c:v>7187.8504936899999</c:v>
                </c:pt>
                <c:pt idx="27">
                  <c:v>7372.0702714700001</c:v>
                </c:pt>
                <c:pt idx="28">
                  <c:v>7556.2858686600002</c:v>
                </c:pt>
                <c:pt idx="29">
                  <c:v>7740.4972869599997</c:v>
                </c:pt>
                <c:pt idx="30">
                  <c:v>7924.7045280900002</c:v>
                </c:pt>
                <c:pt idx="31">
                  <c:v>8108.9075937699999</c:v>
                </c:pt>
                <c:pt idx="32">
                  <c:v>8293.1064857099991</c:v>
                </c:pt>
                <c:pt idx="33">
                  <c:v>8477.3012056099997</c:v>
                </c:pt>
                <c:pt idx="34">
                  <c:v>8661.4917552000006</c:v>
                </c:pt>
                <c:pt idx="35">
                  <c:v>8845.6781361899993</c:v>
                </c:pt>
                <c:pt idx="36">
                  <c:v>9029.8603502799997</c:v>
                </c:pt>
                <c:pt idx="37">
                  <c:v>9214.0383991899998</c:v>
                </c:pt>
                <c:pt idx="38">
                  <c:v>9398.2122846399998</c:v>
                </c:pt>
                <c:pt idx="39">
                  <c:v>9582.3820083400005</c:v>
                </c:pt>
                <c:pt idx="40">
                  <c:v>9766.5475719900005</c:v>
                </c:pt>
                <c:pt idx="41">
                  <c:v>9950.7089773099997</c:v>
                </c:pt>
                <c:pt idx="42">
                  <c:v>10134.866226</c:v>
                </c:pt>
                <c:pt idx="43">
                  <c:v>10319.0193198</c:v>
                </c:pt>
                <c:pt idx="44">
                  <c:v>10503.1682604</c:v>
                </c:pt>
                <c:pt idx="45">
                  <c:v>10687.3130495</c:v>
                </c:pt>
                <c:pt idx="46">
                  <c:v>10871.4536888</c:v>
                </c:pt>
                <c:pt idx="47">
                  <c:v>11055.5901801</c:v>
                </c:pt>
                <c:pt idx="48">
                  <c:v>11239.722524999999</c:v>
                </c:pt>
                <c:pt idx="49">
                  <c:v>11423.8507252</c:v>
                </c:pt>
                <c:pt idx="50">
                  <c:v>11607.974782499999</c:v>
                </c:pt>
                <c:pt idx="51">
                  <c:v>11792.0946986</c:v>
                </c:pt>
                <c:pt idx="52">
                  <c:v>11976.2104752</c:v>
                </c:pt>
                <c:pt idx="53">
                  <c:v>12160.322114000001</c:v>
                </c:pt>
                <c:pt idx="54">
                  <c:v>12344.4296166</c:v>
                </c:pt>
                <c:pt idx="55">
                  <c:v>12528.532984900001</c:v>
                </c:pt>
                <c:pt idx="56">
                  <c:v>12712.6322205</c:v>
                </c:pt>
                <c:pt idx="57">
                  <c:v>12896.727325100001</c:v>
                </c:pt>
                <c:pt idx="58">
                  <c:v>13080.8183004</c:v>
                </c:pt>
                <c:pt idx="59">
                  <c:v>13264.9051482</c:v>
                </c:pt>
                <c:pt idx="60">
                  <c:v>13448.9878701</c:v>
                </c:pt>
                <c:pt idx="61">
                  <c:v>13633.0664679</c:v>
                </c:pt>
                <c:pt idx="62">
                  <c:v>13817.140943300001</c:v>
                </c:pt>
                <c:pt idx="63">
                  <c:v>14001.211297899999</c:v>
                </c:pt>
                <c:pt idx="64">
                  <c:v>14185.277533500001</c:v>
                </c:pt>
                <c:pt idx="65">
                  <c:v>14369.3396517</c:v>
                </c:pt>
                <c:pt idx="66">
                  <c:v>14553.3976544</c:v>
                </c:pt>
                <c:pt idx="67">
                  <c:v>14737.451543200001</c:v>
                </c:pt>
                <c:pt idx="68">
                  <c:v>14921.501319700001</c:v>
                </c:pt>
                <c:pt idx="69">
                  <c:v>15105.5469858</c:v>
                </c:pt>
                <c:pt idx="70">
                  <c:v>15289.588543100001</c:v>
                </c:pt>
                <c:pt idx="71">
                  <c:v>15473.625993199999</c:v>
                </c:pt>
                <c:pt idx="72">
                  <c:v>15657.6593381</c:v>
                </c:pt>
                <c:pt idx="73">
                  <c:v>15841.688579199999</c:v>
                </c:pt>
                <c:pt idx="74">
                  <c:v>16025.7137184</c:v>
                </c:pt>
              </c:numCache>
            </c:numRef>
          </c:xVal>
          <c:yVal>
            <c:numRef>
              <c:f>'Dome 7'!$B$32:$B$106</c:f>
              <c:numCache>
                <c:formatCode>General</c:formatCode>
                <c:ptCount val="75"/>
                <c:pt idx="0">
                  <c:v>12.736499999999999</c:v>
                </c:pt>
                <c:pt idx="1">
                  <c:v>12.3317</c:v>
                </c:pt>
                <c:pt idx="2">
                  <c:v>20.5016</c:v>
                </c:pt>
                <c:pt idx="3">
                  <c:v>36.997999999999998</c:v>
                </c:pt>
                <c:pt idx="4">
                  <c:v>60.682499999999997</c:v>
                </c:pt>
                <c:pt idx="5">
                  <c:v>84.588099999999997</c:v>
                </c:pt>
                <c:pt idx="6">
                  <c:v>106.34869999999999</c:v>
                </c:pt>
                <c:pt idx="7">
                  <c:v>126.02719999999999</c:v>
                </c:pt>
                <c:pt idx="8">
                  <c:v>143.78399999999999</c:v>
                </c:pt>
                <c:pt idx="9">
                  <c:v>158.2371</c:v>
                </c:pt>
                <c:pt idx="10">
                  <c:v>172.14259999999999</c:v>
                </c:pt>
                <c:pt idx="11">
                  <c:v>183.9802</c:v>
                </c:pt>
                <c:pt idx="12">
                  <c:v>189.27199999999999</c:v>
                </c:pt>
                <c:pt idx="13">
                  <c:v>190.50550000000001</c:v>
                </c:pt>
                <c:pt idx="14">
                  <c:v>193.18440000000001</c:v>
                </c:pt>
                <c:pt idx="15">
                  <c:v>199.12200000000001</c:v>
                </c:pt>
                <c:pt idx="16">
                  <c:v>205.36969999999999</c:v>
                </c:pt>
                <c:pt idx="17">
                  <c:v>211.02269999999999</c:v>
                </c:pt>
                <c:pt idx="18">
                  <c:v>214.79230000000001</c:v>
                </c:pt>
                <c:pt idx="19">
                  <c:v>219.4725</c:v>
                </c:pt>
                <c:pt idx="20">
                  <c:v>223.48920000000001</c:v>
                </c:pt>
                <c:pt idx="21">
                  <c:v>225.50729999999999</c:v>
                </c:pt>
                <c:pt idx="22">
                  <c:v>224.80510000000001</c:v>
                </c:pt>
                <c:pt idx="23">
                  <c:v>224.55160000000001</c:v>
                </c:pt>
                <c:pt idx="24">
                  <c:v>226.69489999999999</c:v>
                </c:pt>
                <c:pt idx="25">
                  <c:v>229.17580000000001</c:v>
                </c:pt>
                <c:pt idx="26">
                  <c:v>229.26740000000001</c:v>
                </c:pt>
                <c:pt idx="27">
                  <c:v>231.1541</c:v>
                </c:pt>
                <c:pt idx="28">
                  <c:v>234.73509999999999</c:v>
                </c:pt>
                <c:pt idx="29">
                  <c:v>240.10220000000001</c:v>
                </c:pt>
                <c:pt idx="30">
                  <c:v>246.38679999999999</c:v>
                </c:pt>
                <c:pt idx="31">
                  <c:v>253.846</c:v>
                </c:pt>
                <c:pt idx="32">
                  <c:v>260.21379999999999</c:v>
                </c:pt>
                <c:pt idx="33">
                  <c:v>259.91039999999998</c:v>
                </c:pt>
                <c:pt idx="34">
                  <c:v>256.18200000000002</c:v>
                </c:pt>
                <c:pt idx="35">
                  <c:v>252.8802</c:v>
                </c:pt>
                <c:pt idx="36">
                  <c:v>249.2885</c:v>
                </c:pt>
                <c:pt idx="37">
                  <c:v>241.87530000000001</c:v>
                </c:pt>
                <c:pt idx="38">
                  <c:v>233.0359</c:v>
                </c:pt>
                <c:pt idx="39">
                  <c:v>225.5317</c:v>
                </c:pt>
                <c:pt idx="40">
                  <c:v>222.56710000000001</c:v>
                </c:pt>
                <c:pt idx="41">
                  <c:v>223.73849999999999</c:v>
                </c:pt>
                <c:pt idx="42">
                  <c:v>226.75550000000001</c:v>
                </c:pt>
                <c:pt idx="43">
                  <c:v>228.9204</c:v>
                </c:pt>
                <c:pt idx="44">
                  <c:v>227.61080000000001</c:v>
                </c:pt>
                <c:pt idx="45">
                  <c:v>222.67420000000001</c:v>
                </c:pt>
                <c:pt idx="46">
                  <c:v>216.0198</c:v>
                </c:pt>
                <c:pt idx="47">
                  <c:v>204.86600000000001</c:v>
                </c:pt>
                <c:pt idx="48">
                  <c:v>193.27029999999999</c:v>
                </c:pt>
                <c:pt idx="49">
                  <c:v>182.38630000000001</c:v>
                </c:pt>
                <c:pt idx="50">
                  <c:v>173.81739999999999</c:v>
                </c:pt>
                <c:pt idx="51">
                  <c:v>165.875</c:v>
                </c:pt>
                <c:pt idx="52">
                  <c:v>163.85650000000001</c:v>
                </c:pt>
                <c:pt idx="53">
                  <c:v>167.32550000000001</c:v>
                </c:pt>
                <c:pt idx="54">
                  <c:v>173.4067</c:v>
                </c:pt>
                <c:pt idx="55">
                  <c:v>175.8389</c:v>
                </c:pt>
                <c:pt idx="56">
                  <c:v>173.30119999999999</c:v>
                </c:pt>
                <c:pt idx="57">
                  <c:v>164.91849999999999</c:v>
                </c:pt>
                <c:pt idx="58">
                  <c:v>162.00370000000001</c:v>
                </c:pt>
                <c:pt idx="59">
                  <c:v>152.2056</c:v>
                </c:pt>
                <c:pt idx="60">
                  <c:v>145.41909999999999</c:v>
                </c:pt>
                <c:pt idx="61">
                  <c:v>141.04730000000001</c:v>
                </c:pt>
                <c:pt idx="62">
                  <c:v>140.60929999999999</c:v>
                </c:pt>
                <c:pt idx="63">
                  <c:v>139.0412</c:v>
                </c:pt>
                <c:pt idx="64">
                  <c:v>138.79390000000001</c:v>
                </c:pt>
                <c:pt idx="65">
                  <c:v>148.73910000000001</c:v>
                </c:pt>
                <c:pt idx="66">
                  <c:v>159.82069999999999</c:v>
                </c:pt>
                <c:pt idx="67">
                  <c:v>166.55019999999999</c:v>
                </c:pt>
                <c:pt idx="68">
                  <c:v>169.30279999999999</c:v>
                </c:pt>
                <c:pt idx="69">
                  <c:v>171.71180000000001</c:v>
                </c:pt>
                <c:pt idx="70">
                  <c:v>172.8261</c:v>
                </c:pt>
                <c:pt idx="71">
                  <c:v>170.09649999999999</c:v>
                </c:pt>
                <c:pt idx="72">
                  <c:v>156.23240000000001</c:v>
                </c:pt>
                <c:pt idx="73">
                  <c:v>147.59209999999999</c:v>
                </c:pt>
                <c:pt idx="74">
                  <c:v>135.511</c:v>
                </c:pt>
              </c:numCache>
            </c:numRef>
          </c:yVal>
          <c:smooth val="0"/>
          <c:extLst>
            <c:ext xmlns:c16="http://schemas.microsoft.com/office/drawing/2014/chart" uri="{C3380CC4-5D6E-409C-BE32-E72D297353CC}">
              <c16:uniqueId val="{00000000-8DAE-E146-82B2-2F4F9D83CA4A}"/>
            </c:ext>
          </c:extLst>
        </c:ser>
        <c:ser>
          <c:idx val="1"/>
          <c:order val="1"/>
          <c:tx>
            <c:v>Best_Fit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4973293963254594"/>
                  <c:y val="0.471934601924759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7'!$A$32,'Dome 7'!$A$106)</c:f>
              <c:numCache>
                <c:formatCode>General</c:formatCode>
                <c:ptCount val="2"/>
                <c:pt idx="0">
                  <c:v>2396.6632617599998</c:v>
                </c:pt>
                <c:pt idx="1">
                  <c:v>16025.7137184</c:v>
                </c:pt>
              </c:numCache>
            </c:numRef>
          </c:xVal>
          <c:yVal>
            <c:numRef>
              <c:f>('Dome 7'!$B$32,'Dome 7'!$B$106)</c:f>
              <c:numCache>
                <c:formatCode>General</c:formatCode>
                <c:ptCount val="2"/>
                <c:pt idx="0">
                  <c:v>12.736499999999999</c:v>
                </c:pt>
                <c:pt idx="1">
                  <c:v>135.511</c:v>
                </c:pt>
              </c:numCache>
            </c:numRef>
          </c:yVal>
          <c:smooth val="0"/>
          <c:extLst>
            <c:ext xmlns:c16="http://schemas.microsoft.com/office/drawing/2014/chart" uri="{C3380CC4-5D6E-409C-BE32-E72D297353CC}">
              <c16:uniqueId val="{00000002-8DAE-E146-82B2-2F4F9D83CA4A}"/>
            </c:ext>
          </c:extLst>
        </c:ser>
        <c:dLbls>
          <c:showLegendKey val="0"/>
          <c:showVal val="0"/>
          <c:showCatName val="0"/>
          <c:showSerName val="0"/>
          <c:showPercent val="0"/>
          <c:showBubbleSize val="0"/>
        </c:dLbls>
        <c:axId val="705393192"/>
        <c:axId val="705398440"/>
      </c:scatterChart>
      <c:valAx>
        <c:axId val="7053931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398440"/>
        <c:crosses val="autoZero"/>
        <c:crossBetween val="midCat"/>
      </c:valAx>
      <c:valAx>
        <c:axId val="705398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3931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7'!$E$18</c:f>
              <c:strCache>
                <c:ptCount val="1"/>
                <c:pt idx="0">
                  <c:v>B-B'</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7'!$D$33:$D$77</c:f>
              <c:numCache>
                <c:formatCode>General</c:formatCode>
                <c:ptCount val="45"/>
                <c:pt idx="0">
                  <c:v>2617.22678296</c:v>
                </c:pt>
                <c:pt idx="1">
                  <c:v>2804.2095412899998</c:v>
                </c:pt>
                <c:pt idx="2">
                  <c:v>2991.19737489</c:v>
                </c:pt>
                <c:pt idx="3">
                  <c:v>3178.19028566</c:v>
                </c:pt>
                <c:pt idx="4">
                  <c:v>3365.18827551</c:v>
                </c:pt>
                <c:pt idx="5">
                  <c:v>3552.19134635</c:v>
                </c:pt>
                <c:pt idx="6">
                  <c:v>3739.1995001</c:v>
                </c:pt>
                <c:pt idx="7">
                  <c:v>3926.21273866</c:v>
                </c:pt>
                <c:pt idx="8">
                  <c:v>4113.2310639500001</c:v>
                </c:pt>
                <c:pt idx="9">
                  <c:v>4300.2544778800002</c:v>
                </c:pt>
                <c:pt idx="10">
                  <c:v>4487.2829823499997</c:v>
                </c:pt>
                <c:pt idx="11">
                  <c:v>4674.31657928</c:v>
                </c:pt>
                <c:pt idx="12">
                  <c:v>4861.3552705900001</c:v>
                </c:pt>
                <c:pt idx="13">
                  <c:v>5048.3990581799999</c:v>
                </c:pt>
                <c:pt idx="14">
                  <c:v>5235.4479439699999</c:v>
                </c:pt>
                <c:pt idx="15">
                  <c:v>5422.50192986</c:v>
                </c:pt>
                <c:pt idx="16">
                  <c:v>5609.5610177899998</c:v>
                </c:pt>
                <c:pt idx="17">
                  <c:v>5796.6252096500002</c:v>
                </c:pt>
                <c:pt idx="18">
                  <c:v>5983.69450736</c:v>
                </c:pt>
                <c:pt idx="19">
                  <c:v>6170.7689128299999</c:v>
                </c:pt>
                <c:pt idx="20">
                  <c:v>6357.8484279900003</c:v>
                </c:pt>
                <c:pt idx="21">
                  <c:v>6544.9330547299996</c:v>
                </c:pt>
                <c:pt idx="22">
                  <c:v>6732.02279499</c:v>
                </c:pt>
                <c:pt idx="23">
                  <c:v>6919.1176506700003</c:v>
                </c:pt>
                <c:pt idx="24">
                  <c:v>7106.2176236900004</c:v>
                </c:pt>
                <c:pt idx="25">
                  <c:v>7293.3227159600001</c:v>
                </c:pt>
                <c:pt idx="26">
                  <c:v>7480.4329294099998</c:v>
                </c:pt>
                <c:pt idx="27">
                  <c:v>7667.5482659400004</c:v>
                </c:pt>
                <c:pt idx="28">
                  <c:v>7854.6687274699998</c:v>
                </c:pt>
                <c:pt idx="29">
                  <c:v>8041.7943159300003</c:v>
                </c:pt>
                <c:pt idx="30">
                  <c:v>8228.92503321</c:v>
                </c:pt>
                <c:pt idx="31">
                  <c:v>8416.0608812600003</c:v>
                </c:pt>
                <c:pt idx="32">
                  <c:v>8603.2018619699993</c:v>
                </c:pt>
                <c:pt idx="33">
                  <c:v>8790.3479772800001</c:v>
                </c:pt>
                <c:pt idx="34">
                  <c:v>8977.4992290900009</c:v>
                </c:pt>
                <c:pt idx="35">
                  <c:v>9164.6556193199995</c:v>
                </c:pt>
                <c:pt idx="36">
                  <c:v>9351.8171499</c:v>
                </c:pt>
                <c:pt idx="37">
                  <c:v>9538.9838227399996</c:v>
                </c:pt>
                <c:pt idx="38">
                  <c:v>9726.1556397700006</c:v>
                </c:pt>
                <c:pt idx="39">
                  <c:v>9913.3326028899992</c:v>
                </c:pt>
                <c:pt idx="40">
                  <c:v>10100.514714000001</c:v>
                </c:pt>
                <c:pt idx="41">
                  <c:v>10287.701975100001</c:v>
                </c:pt>
                <c:pt idx="42">
                  <c:v>10474.8943881</c:v>
                </c:pt>
                <c:pt idx="43">
                  <c:v>10662.0919548</c:v>
                </c:pt>
                <c:pt idx="44">
                  <c:v>10849.2946772</c:v>
                </c:pt>
              </c:numCache>
            </c:numRef>
          </c:xVal>
          <c:yVal>
            <c:numRef>
              <c:f>'Dome 7'!$E$33:$E$77</c:f>
              <c:numCache>
                <c:formatCode>General</c:formatCode>
                <c:ptCount val="45"/>
                <c:pt idx="0">
                  <c:v>165.02010000000001</c:v>
                </c:pt>
                <c:pt idx="1">
                  <c:v>174.26240000000001</c:v>
                </c:pt>
                <c:pt idx="2">
                  <c:v>179.82429999999999</c:v>
                </c:pt>
                <c:pt idx="3">
                  <c:v>182.9213</c:v>
                </c:pt>
                <c:pt idx="4">
                  <c:v>181.8698</c:v>
                </c:pt>
                <c:pt idx="5">
                  <c:v>180.7363</c:v>
                </c:pt>
                <c:pt idx="6">
                  <c:v>180.2398</c:v>
                </c:pt>
                <c:pt idx="7">
                  <c:v>175.75020000000001</c:v>
                </c:pt>
                <c:pt idx="8">
                  <c:v>176.09979999999999</c:v>
                </c:pt>
                <c:pt idx="9">
                  <c:v>181.65299999999999</c:v>
                </c:pt>
                <c:pt idx="10">
                  <c:v>191.45820000000001</c:v>
                </c:pt>
                <c:pt idx="11">
                  <c:v>195.68199999999999</c:v>
                </c:pt>
                <c:pt idx="12">
                  <c:v>191.58199999999999</c:v>
                </c:pt>
                <c:pt idx="13">
                  <c:v>186.8434</c:v>
                </c:pt>
                <c:pt idx="14">
                  <c:v>186.6944</c:v>
                </c:pt>
                <c:pt idx="15">
                  <c:v>191.96170000000001</c:v>
                </c:pt>
                <c:pt idx="16">
                  <c:v>198.483</c:v>
                </c:pt>
                <c:pt idx="17">
                  <c:v>197.72630000000001</c:v>
                </c:pt>
                <c:pt idx="18">
                  <c:v>191.20009999999999</c:v>
                </c:pt>
                <c:pt idx="19">
                  <c:v>199.642</c:v>
                </c:pt>
                <c:pt idx="20">
                  <c:v>206.7602</c:v>
                </c:pt>
                <c:pt idx="21">
                  <c:v>215.13399999999999</c:v>
                </c:pt>
                <c:pt idx="22">
                  <c:v>220.36770000000001</c:v>
                </c:pt>
                <c:pt idx="23">
                  <c:v>219.67490000000001</c:v>
                </c:pt>
                <c:pt idx="24">
                  <c:v>219.31659999999999</c:v>
                </c:pt>
                <c:pt idx="25">
                  <c:v>220.47290000000001</c:v>
                </c:pt>
                <c:pt idx="26">
                  <c:v>224.38329999999999</c:v>
                </c:pt>
                <c:pt idx="27">
                  <c:v>228.6309</c:v>
                </c:pt>
                <c:pt idx="28">
                  <c:v>233.82480000000001</c:v>
                </c:pt>
                <c:pt idx="29">
                  <c:v>237.39599999999999</c:v>
                </c:pt>
                <c:pt idx="30">
                  <c:v>234.43989999999999</c:v>
                </c:pt>
                <c:pt idx="31">
                  <c:v>231.77090000000001</c:v>
                </c:pt>
                <c:pt idx="32">
                  <c:v>233.91139999999999</c:v>
                </c:pt>
                <c:pt idx="33">
                  <c:v>233.39400000000001</c:v>
                </c:pt>
                <c:pt idx="34">
                  <c:v>233.86760000000001</c:v>
                </c:pt>
                <c:pt idx="35">
                  <c:v>237.02940000000001</c:v>
                </c:pt>
                <c:pt idx="36">
                  <c:v>240.44970000000001</c:v>
                </c:pt>
                <c:pt idx="37">
                  <c:v>242.9606</c:v>
                </c:pt>
                <c:pt idx="38">
                  <c:v>245.42349999999999</c:v>
                </c:pt>
                <c:pt idx="39">
                  <c:v>248.84479999999999</c:v>
                </c:pt>
                <c:pt idx="40">
                  <c:v>250.9676</c:v>
                </c:pt>
                <c:pt idx="41">
                  <c:v>248.94900000000001</c:v>
                </c:pt>
                <c:pt idx="42">
                  <c:v>236.03550000000001</c:v>
                </c:pt>
                <c:pt idx="43">
                  <c:v>220.00200000000001</c:v>
                </c:pt>
                <c:pt idx="44">
                  <c:v>221.81440000000001</c:v>
                </c:pt>
              </c:numCache>
            </c:numRef>
          </c:yVal>
          <c:smooth val="0"/>
          <c:extLst>
            <c:ext xmlns:c16="http://schemas.microsoft.com/office/drawing/2014/chart" uri="{C3380CC4-5D6E-409C-BE32-E72D297353CC}">
              <c16:uniqueId val="{00000000-9534-EF46-9817-12871D623F31}"/>
            </c:ext>
          </c:extLst>
        </c:ser>
        <c:ser>
          <c:idx val="1"/>
          <c:order val="1"/>
          <c:tx>
            <c:v>Best_Fit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3116404199475065"/>
                  <c:y val="0.6104053659959172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7'!$D$33,'Dome 7'!$D$77)</c:f>
              <c:numCache>
                <c:formatCode>General</c:formatCode>
                <c:ptCount val="2"/>
                <c:pt idx="0">
                  <c:v>2617.22678296</c:v>
                </c:pt>
                <c:pt idx="1">
                  <c:v>10849.2946772</c:v>
                </c:pt>
              </c:numCache>
            </c:numRef>
          </c:xVal>
          <c:yVal>
            <c:numRef>
              <c:f>('Dome 7'!$E$33,'Dome 7'!$E$77)</c:f>
              <c:numCache>
                <c:formatCode>General</c:formatCode>
                <c:ptCount val="2"/>
                <c:pt idx="0">
                  <c:v>165.02010000000001</c:v>
                </c:pt>
                <c:pt idx="1">
                  <c:v>221.81440000000001</c:v>
                </c:pt>
              </c:numCache>
            </c:numRef>
          </c:yVal>
          <c:smooth val="0"/>
          <c:extLst>
            <c:ext xmlns:c16="http://schemas.microsoft.com/office/drawing/2014/chart" uri="{C3380CC4-5D6E-409C-BE32-E72D297353CC}">
              <c16:uniqueId val="{00000002-9534-EF46-9817-12871D623F31}"/>
            </c:ext>
          </c:extLst>
        </c:ser>
        <c:dLbls>
          <c:showLegendKey val="0"/>
          <c:showVal val="0"/>
          <c:showCatName val="0"/>
          <c:showSerName val="0"/>
          <c:showPercent val="0"/>
          <c:showBubbleSize val="0"/>
        </c:dLbls>
        <c:axId val="705406968"/>
        <c:axId val="683123632"/>
      </c:scatterChart>
      <c:valAx>
        <c:axId val="7054069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123632"/>
        <c:crosses val="autoZero"/>
        <c:crossBetween val="midCat"/>
      </c:valAx>
      <c:valAx>
        <c:axId val="683123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069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 A-A'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A-A'</c:v>
          </c:tx>
          <c:spPr>
            <a:ln w="25400" cap="rnd">
              <a:noFill/>
              <a:round/>
            </a:ln>
            <a:effectLst/>
          </c:spPr>
          <c:marker>
            <c:symbol val="circle"/>
            <c:size val="5"/>
            <c:spPr>
              <a:solidFill>
                <a:schemeClr val="accent1"/>
              </a:solidFill>
              <a:ln w="9525">
                <a:solidFill>
                  <a:schemeClr val="accent1"/>
                </a:solidFill>
              </a:ln>
              <a:effectLst/>
            </c:spPr>
          </c:marker>
          <c:xVal>
            <c:numRef>
              <c:f>'Dome 7'!$A$32:$A$106</c:f>
              <c:numCache>
                <c:formatCode>General</c:formatCode>
                <c:ptCount val="75"/>
                <c:pt idx="0">
                  <c:v>2396.6632617599998</c:v>
                </c:pt>
                <c:pt idx="1">
                  <c:v>2580.99233736</c:v>
                </c:pt>
                <c:pt idx="2">
                  <c:v>2765.3171877300001</c:v>
                </c:pt>
                <c:pt idx="3">
                  <c:v>2949.6378145799999</c:v>
                </c:pt>
                <c:pt idx="4">
                  <c:v>3133.9542196299999</c:v>
                </c:pt>
                <c:pt idx="5">
                  <c:v>3318.2664046099999</c:v>
                </c:pt>
                <c:pt idx="6">
                  <c:v>3502.5743712399999</c:v>
                </c:pt>
                <c:pt idx="7">
                  <c:v>3686.8781212200001</c:v>
                </c:pt>
                <c:pt idx="8">
                  <c:v>3871.1776562800001</c:v>
                </c:pt>
                <c:pt idx="9">
                  <c:v>4055.4729781400001</c:v>
                </c:pt>
                <c:pt idx="10">
                  <c:v>4239.7640885199999</c:v>
                </c:pt>
                <c:pt idx="11">
                  <c:v>4424.0509891299998</c:v>
                </c:pt>
                <c:pt idx="12">
                  <c:v>4608.33368169</c:v>
                </c:pt>
                <c:pt idx="13">
                  <c:v>4792.6121679199996</c:v>
                </c:pt>
                <c:pt idx="14">
                  <c:v>4976.8864495300004</c:v>
                </c:pt>
                <c:pt idx="15">
                  <c:v>5161.1565282499996</c:v>
                </c:pt>
                <c:pt idx="16">
                  <c:v>5345.4224057800002</c:v>
                </c:pt>
                <c:pt idx="17">
                  <c:v>5529.6840838500002</c:v>
                </c:pt>
                <c:pt idx="18">
                  <c:v>5713.9415641699998</c:v>
                </c:pt>
                <c:pt idx="19">
                  <c:v>5898.1948484599998</c:v>
                </c:pt>
                <c:pt idx="20">
                  <c:v>6082.4439384400002</c:v>
                </c:pt>
                <c:pt idx="21">
                  <c:v>6266.6888358099995</c:v>
                </c:pt>
                <c:pt idx="22">
                  <c:v>6450.9295423000003</c:v>
                </c:pt>
                <c:pt idx="23">
                  <c:v>6635.16605961</c:v>
                </c:pt>
                <c:pt idx="24">
                  <c:v>6819.3983894700004</c:v>
                </c:pt>
                <c:pt idx="25">
                  <c:v>7003.6265335899998</c:v>
                </c:pt>
                <c:pt idx="26">
                  <c:v>7187.8504936899999</c:v>
                </c:pt>
                <c:pt idx="27">
                  <c:v>7372.0702714700001</c:v>
                </c:pt>
                <c:pt idx="28">
                  <c:v>7556.2858686600002</c:v>
                </c:pt>
                <c:pt idx="29">
                  <c:v>7740.4972869599997</c:v>
                </c:pt>
                <c:pt idx="30">
                  <c:v>7924.7045280900002</c:v>
                </c:pt>
                <c:pt idx="31">
                  <c:v>8108.9075937699999</c:v>
                </c:pt>
                <c:pt idx="32">
                  <c:v>8293.1064857099991</c:v>
                </c:pt>
                <c:pt idx="33">
                  <c:v>8477.3012056099997</c:v>
                </c:pt>
                <c:pt idx="34">
                  <c:v>8661.4917552000006</c:v>
                </c:pt>
                <c:pt idx="35">
                  <c:v>8845.6781361899993</c:v>
                </c:pt>
                <c:pt idx="36">
                  <c:v>9029.8603502799997</c:v>
                </c:pt>
                <c:pt idx="37">
                  <c:v>9214.0383991899998</c:v>
                </c:pt>
                <c:pt idx="38">
                  <c:v>9398.2122846399998</c:v>
                </c:pt>
                <c:pt idx="39">
                  <c:v>9582.3820083400005</c:v>
                </c:pt>
                <c:pt idx="40">
                  <c:v>9766.5475719900005</c:v>
                </c:pt>
                <c:pt idx="41">
                  <c:v>9950.7089773099997</c:v>
                </c:pt>
                <c:pt idx="42">
                  <c:v>10134.866226</c:v>
                </c:pt>
                <c:pt idx="43">
                  <c:v>10319.0193198</c:v>
                </c:pt>
                <c:pt idx="44">
                  <c:v>10503.1682604</c:v>
                </c:pt>
                <c:pt idx="45">
                  <c:v>10687.3130495</c:v>
                </c:pt>
                <c:pt idx="46">
                  <c:v>10871.4536888</c:v>
                </c:pt>
                <c:pt idx="47">
                  <c:v>11055.5901801</c:v>
                </c:pt>
                <c:pt idx="48">
                  <c:v>11239.722524999999</c:v>
                </c:pt>
                <c:pt idx="49">
                  <c:v>11423.8507252</c:v>
                </c:pt>
                <c:pt idx="50">
                  <c:v>11607.974782499999</c:v>
                </c:pt>
                <c:pt idx="51">
                  <c:v>11792.0946986</c:v>
                </c:pt>
                <c:pt idx="52">
                  <c:v>11976.2104752</c:v>
                </c:pt>
                <c:pt idx="53">
                  <c:v>12160.322114000001</c:v>
                </c:pt>
                <c:pt idx="54">
                  <c:v>12344.4296166</c:v>
                </c:pt>
                <c:pt idx="55">
                  <c:v>12528.532984900001</c:v>
                </c:pt>
                <c:pt idx="56">
                  <c:v>12712.6322205</c:v>
                </c:pt>
                <c:pt idx="57">
                  <c:v>12896.727325100001</c:v>
                </c:pt>
                <c:pt idx="58">
                  <c:v>13080.8183004</c:v>
                </c:pt>
                <c:pt idx="59">
                  <c:v>13264.9051482</c:v>
                </c:pt>
                <c:pt idx="60">
                  <c:v>13448.9878701</c:v>
                </c:pt>
                <c:pt idx="61">
                  <c:v>13633.0664679</c:v>
                </c:pt>
                <c:pt idx="62">
                  <c:v>13817.140943300001</c:v>
                </c:pt>
                <c:pt idx="63">
                  <c:v>14001.211297899999</c:v>
                </c:pt>
                <c:pt idx="64">
                  <c:v>14185.277533500001</c:v>
                </c:pt>
                <c:pt idx="65">
                  <c:v>14369.3396517</c:v>
                </c:pt>
                <c:pt idx="66">
                  <c:v>14553.3976544</c:v>
                </c:pt>
                <c:pt idx="67">
                  <c:v>14737.451543200001</c:v>
                </c:pt>
                <c:pt idx="68">
                  <c:v>14921.501319700001</c:v>
                </c:pt>
                <c:pt idx="69">
                  <c:v>15105.5469858</c:v>
                </c:pt>
                <c:pt idx="70">
                  <c:v>15289.588543100001</c:v>
                </c:pt>
                <c:pt idx="71">
                  <c:v>15473.625993199999</c:v>
                </c:pt>
                <c:pt idx="72">
                  <c:v>15657.6593381</c:v>
                </c:pt>
                <c:pt idx="73">
                  <c:v>15841.688579199999</c:v>
                </c:pt>
                <c:pt idx="74">
                  <c:v>16025.7137184</c:v>
                </c:pt>
              </c:numCache>
            </c:numRef>
          </c:xVal>
          <c:yVal>
            <c:numRef>
              <c:f>'Dome 7'!$M$19:$M$93</c:f>
              <c:numCache>
                <c:formatCode>General</c:formatCode>
                <c:ptCount val="75"/>
                <c:pt idx="0">
                  <c:v>1.9830644160002464E-2</c:v>
                </c:pt>
                <c:pt idx="1">
                  <c:v>-2.0439310362399983</c:v>
                </c:pt>
                <c:pt idx="2">
                  <c:v>4.4670453104300023</c:v>
                </c:pt>
                <c:pt idx="3">
                  <c:v>19.304559668780001</c:v>
                </c:pt>
                <c:pt idx="4">
                  <c:v>41.330212023330006</c:v>
                </c:pt>
                <c:pt idx="5">
                  <c:v>63.577002358510001</c:v>
                </c:pt>
                <c:pt idx="6">
                  <c:v>83.678830658839999</c:v>
                </c:pt>
                <c:pt idx="7">
                  <c:v>101.69859690902</c:v>
                </c:pt>
                <c:pt idx="8">
                  <c:v>117.79670109348</c:v>
                </c:pt>
                <c:pt idx="9">
                  <c:v>130.59114319674001</c:v>
                </c:pt>
                <c:pt idx="10">
                  <c:v>142.83802320332001</c:v>
                </c:pt>
                <c:pt idx="11">
                  <c:v>153.01704109783</c:v>
                </c:pt>
                <c:pt idx="12">
                  <c:v>156.65029686478999</c:v>
                </c:pt>
                <c:pt idx="13">
                  <c:v>156.22529048872002</c:v>
                </c:pt>
                <c:pt idx="14">
                  <c:v>157.24572195423002</c:v>
                </c:pt>
                <c:pt idx="15">
                  <c:v>161.52489124575004</c:v>
                </c:pt>
                <c:pt idx="16">
                  <c:v>166.11419834797999</c:v>
                </c:pt>
                <c:pt idx="17">
                  <c:v>170.10884324534999</c:v>
                </c:pt>
                <c:pt idx="18">
                  <c:v>172.22012592247</c:v>
                </c:pt>
                <c:pt idx="19">
                  <c:v>175.24204636386</c:v>
                </c:pt>
                <c:pt idx="20">
                  <c:v>177.60050455404001</c:v>
                </c:pt>
                <c:pt idx="21">
                  <c:v>177.96040047770998</c:v>
                </c:pt>
                <c:pt idx="22">
                  <c:v>175.60003411930001</c:v>
                </c:pt>
                <c:pt idx="23">
                  <c:v>173.68840546351001</c:v>
                </c:pt>
                <c:pt idx="24">
                  <c:v>174.17361449476999</c:v>
                </c:pt>
                <c:pt idx="25">
                  <c:v>174.99646119769</c:v>
                </c:pt>
                <c:pt idx="26">
                  <c:v>173.43004555679002</c:v>
                </c:pt>
                <c:pt idx="27">
                  <c:v>173.65876755676999</c:v>
                </c:pt>
                <c:pt idx="28">
                  <c:v>175.58182718206001</c:v>
                </c:pt>
                <c:pt idx="29">
                  <c:v>179.29102441736001</c:v>
                </c:pt>
                <c:pt idx="30">
                  <c:v>183.91775924719002</c:v>
                </c:pt>
                <c:pt idx="31">
                  <c:v>189.71913165607003</c:v>
                </c:pt>
                <c:pt idx="32">
                  <c:v>194.42914162861001</c:v>
                </c:pt>
                <c:pt idx="33">
                  <c:v>192.46798914951</c:v>
                </c:pt>
                <c:pt idx="34">
                  <c:v>187.08187420320002</c:v>
                </c:pt>
                <c:pt idx="35">
                  <c:v>182.12239677429002</c:v>
                </c:pt>
                <c:pt idx="36">
                  <c:v>176.87305684748003</c:v>
                </c:pt>
                <c:pt idx="37">
                  <c:v>167.80225440729004</c:v>
                </c:pt>
                <c:pt idx="38">
                  <c:v>157.30528943824001</c:v>
                </c:pt>
                <c:pt idx="39">
                  <c:v>148.14356192494</c:v>
                </c:pt>
                <c:pt idx="40">
                  <c:v>143.52147185209003</c:v>
                </c:pt>
                <c:pt idx="41">
                  <c:v>143.03541920421</c:v>
                </c:pt>
                <c:pt idx="42">
                  <c:v>144.39500396600002</c:v>
                </c:pt>
                <c:pt idx="43">
                  <c:v>144.90252612180001</c:v>
                </c:pt>
                <c:pt idx="44">
                  <c:v>141.93558565640001</c:v>
                </c:pt>
                <c:pt idx="45">
                  <c:v>135.34168255450004</c:v>
                </c:pt>
                <c:pt idx="46">
                  <c:v>127.03001680080001</c:v>
                </c:pt>
                <c:pt idx="47">
                  <c:v>114.21898837910003</c:v>
                </c:pt>
                <c:pt idx="48">
                  <c:v>100.96609727500001</c:v>
                </c:pt>
                <c:pt idx="49">
                  <c:v>88.424943473200017</c:v>
                </c:pt>
                <c:pt idx="50">
                  <c:v>78.198926957500007</c:v>
                </c:pt>
                <c:pt idx="51">
                  <c:v>68.599447712600011</c:v>
                </c:pt>
                <c:pt idx="52">
                  <c:v>64.923905723200022</c:v>
                </c:pt>
                <c:pt idx="53">
                  <c:v>66.735900974000018</c:v>
                </c:pt>
                <c:pt idx="54">
                  <c:v>71.160133450600014</c:v>
                </c:pt>
                <c:pt idx="55">
                  <c:v>71.935403135900003</c:v>
                </c:pt>
                <c:pt idx="56">
                  <c:v>67.740810015500017</c:v>
                </c:pt>
                <c:pt idx="57">
                  <c:v>57.701254074100007</c:v>
                </c:pt>
                <c:pt idx="58">
                  <c:v>53.129635296400025</c:v>
                </c:pt>
                <c:pt idx="59">
                  <c:v>41.674753666200019</c:v>
                </c:pt>
                <c:pt idx="60">
                  <c:v>33.231509169100008</c:v>
                </c:pt>
                <c:pt idx="61">
                  <c:v>27.203001788900025</c:v>
                </c:pt>
                <c:pt idx="62">
                  <c:v>25.10833151029999</c:v>
                </c:pt>
                <c:pt idx="63">
                  <c:v>21.883598318900027</c:v>
                </c:pt>
                <c:pt idx="64">
                  <c:v>19.979702198500021</c:v>
                </c:pt>
                <c:pt idx="65">
                  <c:v>28.268343134700032</c:v>
                </c:pt>
                <c:pt idx="66">
                  <c:v>37.693421110399996</c:v>
                </c:pt>
                <c:pt idx="67">
                  <c:v>42.766436111200008</c:v>
                </c:pt>
                <c:pt idx="68">
                  <c:v>43.862588122699989</c:v>
                </c:pt>
                <c:pt idx="69">
                  <c:v>44.615177127800038</c:v>
                </c:pt>
                <c:pt idx="70">
                  <c:v>44.0731031121</c:v>
                </c:pt>
                <c:pt idx="71">
                  <c:v>39.687166061200003</c:v>
                </c:pt>
                <c:pt idx="72">
                  <c:v>24.166765957100012</c:v>
                </c:pt>
                <c:pt idx="73">
                  <c:v>13.870202787199986</c:v>
                </c:pt>
                <c:pt idx="74">
                  <c:v>0.13287653439999758</c:v>
                </c:pt>
              </c:numCache>
            </c:numRef>
          </c:yVal>
          <c:smooth val="0"/>
          <c:extLst>
            <c:ext xmlns:c16="http://schemas.microsoft.com/office/drawing/2014/chart" uri="{C3380CC4-5D6E-409C-BE32-E72D297353CC}">
              <c16:uniqueId val="{00000000-EF70-DD4F-9577-EE0AB5054AD9}"/>
            </c:ext>
          </c:extLst>
        </c:ser>
        <c:dLbls>
          <c:showLegendKey val="0"/>
          <c:showVal val="0"/>
          <c:showCatName val="0"/>
          <c:showSerName val="0"/>
          <c:showPercent val="0"/>
          <c:showBubbleSize val="0"/>
        </c:dLbls>
        <c:axId val="705250840"/>
        <c:axId val="705252152"/>
      </c:scatterChart>
      <c:valAx>
        <c:axId val="705250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252152"/>
        <c:crosses val="autoZero"/>
        <c:crossBetween val="midCat"/>
      </c:valAx>
      <c:valAx>
        <c:axId val="705252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2508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B-B'</c:v>
          </c:tx>
          <c:spPr>
            <a:ln w="25400" cap="rnd">
              <a:noFill/>
              <a:round/>
            </a:ln>
            <a:effectLst/>
          </c:spPr>
          <c:marker>
            <c:symbol val="circle"/>
            <c:size val="5"/>
            <c:spPr>
              <a:solidFill>
                <a:schemeClr val="accent1"/>
              </a:solidFill>
              <a:ln w="9525">
                <a:solidFill>
                  <a:schemeClr val="accent1"/>
                </a:solidFill>
              </a:ln>
              <a:effectLst/>
            </c:spPr>
          </c:marker>
          <c:xVal>
            <c:numRef>
              <c:f>'Dome 7'!$D$33:$D$77</c:f>
              <c:numCache>
                <c:formatCode>General</c:formatCode>
                <c:ptCount val="45"/>
                <c:pt idx="0">
                  <c:v>2617.22678296</c:v>
                </c:pt>
                <c:pt idx="1">
                  <c:v>2804.2095412899998</c:v>
                </c:pt>
                <c:pt idx="2">
                  <c:v>2991.19737489</c:v>
                </c:pt>
                <c:pt idx="3">
                  <c:v>3178.19028566</c:v>
                </c:pt>
                <c:pt idx="4">
                  <c:v>3365.18827551</c:v>
                </c:pt>
                <c:pt idx="5">
                  <c:v>3552.19134635</c:v>
                </c:pt>
                <c:pt idx="6">
                  <c:v>3739.1995001</c:v>
                </c:pt>
                <c:pt idx="7">
                  <c:v>3926.21273866</c:v>
                </c:pt>
                <c:pt idx="8">
                  <c:v>4113.2310639500001</c:v>
                </c:pt>
                <c:pt idx="9">
                  <c:v>4300.2544778800002</c:v>
                </c:pt>
                <c:pt idx="10">
                  <c:v>4487.2829823499997</c:v>
                </c:pt>
                <c:pt idx="11">
                  <c:v>4674.31657928</c:v>
                </c:pt>
                <c:pt idx="12">
                  <c:v>4861.3552705900001</c:v>
                </c:pt>
                <c:pt idx="13">
                  <c:v>5048.3990581799999</c:v>
                </c:pt>
                <c:pt idx="14">
                  <c:v>5235.4479439699999</c:v>
                </c:pt>
                <c:pt idx="15">
                  <c:v>5422.50192986</c:v>
                </c:pt>
                <c:pt idx="16">
                  <c:v>5609.5610177899998</c:v>
                </c:pt>
                <c:pt idx="17">
                  <c:v>5796.6252096500002</c:v>
                </c:pt>
                <c:pt idx="18">
                  <c:v>5983.69450736</c:v>
                </c:pt>
                <c:pt idx="19">
                  <c:v>6170.7689128299999</c:v>
                </c:pt>
                <c:pt idx="20">
                  <c:v>6357.8484279900003</c:v>
                </c:pt>
                <c:pt idx="21">
                  <c:v>6544.9330547299996</c:v>
                </c:pt>
                <c:pt idx="22">
                  <c:v>6732.02279499</c:v>
                </c:pt>
                <c:pt idx="23">
                  <c:v>6919.1176506700003</c:v>
                </c:pt>
                <c:pt idx="24">
                  <c:v>7106.2176236900004</c:v>
                </c:pt>
                <c:pt idx="25">
                  <c:v>7293.3227159600001</c:v>
                </c:pt>
                <c:pt idx="26">
                  <c:v>7480.4329294099998</c:v>
                </c:pt>
                <c:pt idx="27">
                  <c:v>7667.5482659400004</c:v>
                </c:pt>
                <c:pt idx="28">
                  <c:v>7854.6687274699998</c:v>
                </c:pt>
                <c:pt idx="29">
                  <c:v>8041.7943159300003</c:v>
                </c:pt>
                <c:pt idx="30">
                  <c:v>8228.92503321</c:v>
                </c:pt>
                <c:pt idx="31">
                  <c:v>8416.0608812600003</c:v>
                </c:pt>
                <c:pt idx="32">
                  <c:v>8603.2018619699993</c:v>
                </c:pt>
                <c:pt idx="33">
                  <c:v>8790.3479772800001</c:v>
                </c:pt>
                <c:pt idx="34">
                  <c:v>8977.4992290900009</c:v>
                </c:pt>
                <c:pt idx="35">
                  <c:v>9164.6556193199995</c:v>
                </c:pt>
                <c:pt idx="36">
                  <c:v>9351.8171499</c:v>
                </c:pt>
                <c:pt idx="37">
                  <c:v>9538.9838227399996</c:v>
                </c:pt>
                <c:pt idx="38">
                  <c:v>9726.1556397700006</c:v>
                </c:pt>
                <c:pt idx="39">
                  <c:v>9913.3326028899992</c:v>
                </c:pt>
                <c:pt idx="40">
                  <c:v>10100.514714000001</c:v>
                </c:pt>
                <c:pt idx="41">
                  <c:v>10287.701975100001</c:v>
                </c:pt>
                <c:pt idx="42">
                  <c:v>10474.8943881</c:v>
                </c:pt>
                <c:pt idx="43">
                  <c:v>10662.0919548</c:v>
                </c:pt>
                <c:pt idx="44">
                  <c:v>10849.2946772</c:v>
                </c:pt>
              </c:numCache>
            </c:numRef>
          </c:xVal>
          <c:yVal>
            <c:numRef>
              <c:f>'Dome 7'!$Q$19:$Q$63</c:f>
              <c:numCache>
                <c:formatCode>General</c:formatCode>
                <c:ptCount val="45"/>
                <c:pt idx="0">
                  <c:v>1.235197575994107E-3</c:v>
                </c:pt>
                <c:pt idx="1">
                  <c:v>7.9533541650990003</c:v>
                </c:pt>
                <c:pt idx="2">
                  <c:v>12.225038113258989</c:v>
                </c:pt>
                <c:pt idx="3">
                  <c:v>14.031787028945985</c:v>
                </c:pt>
                <c:pt idx="4">
                  <c:v>11.690000898980998</c:v>
                </c:pt>
                <c:pt idx="5">
                  <c:v>9.2661797101849857</c:v>
                </c:pt>
                <c:pt idx="6">
                  <c:v>7.4793234493099874</c:v>
                </c:pt>
                <c:pt idx="7">
                  <c:v>1.6993321032460074</c:v>
                </c:pt>
                <c:pt idx="8">
                  <c:v>0.75850565874497988</c:v>
                </c:pt>
                <c:pt idx="9">
                  <c:v>5.0212441026279748</c:v>
                </c:pt>
                <c:pt idx="10">
                  <c:v>13.535947421785011</c:v>
                </c:pt>
                <c:pt idx="11">
                  <c:v>16.469215602967978</c:v>
                </c:pt>
                <c:pt idx="12">
                  <c:v>11.078648632929003</c:v>
                </c:pt>
                <c:pt idx="13">
                  <c:v>5.0494464985580123</c:v>
                </c:pt>
                <c:pt idx="14">
                  <c:v>3.6098091866070092</c:v>
                </c:pt>
                <c:pt idx="15">
                  <c:v>7.5864366839659851</c:v>
                </c:pt>
                <c:pt idx="16">
                  <c:v>12.817028977248981</c:v>
                </c:pt>
                <c:pt idx="17">
                  <c:v>10.769586053414997</c:v>
                </c:pt>
                <c:pt idx="18">
                  <c:v>2.952607899215991</c:v>
                </c:pt>
                <c:pt idx="19">
                  <c:v>10.103694501473001</c:v>
                </c:pt>
                <c:pt idx="20">
                  <c:v>15.931045846868983</c:v>
                </c:pt>
                <c:pt idx="21">
                  <c:v>23.013961922362995</c:v>
                </c:pt>
                <c:pt idx="22">
                  <c:v>26.956742714569003</c:v>
                </c:pt>
                <c:pt idx="23">
                  <c:v>24.972988210376997</c:v>
                </c:pt>
                <c:pt idx="24">
                  <c:v>23.323698396538987</c:v>
                </c:pt>
                <c:pt idx="25">
                  <c:v>23.188973259876008</c:v>
                </c:pt>
                <c:pt idx="26">
                  <c:v>25.808312787071003</c:v>
                </c:pt>
                <c:pt idx="27">
                  <c:v>28.764816965013978</c:v>
                </c:pt>
                <c:pt idx="28">
                  <c:v>32.667585780457017</c:v>
                </c:pt>
                <c:pt idx="29">
                  <c:v>34.94761922008297</c:v>
                </c:pt>
                <c:pt idx="30">
                  <c:v>30.700317270851002</c:v>
                </c:pt>
                <c:pt idx="31">
                  <c:v>26.740079919305998</c:v>
                </c:pt>
                <c:pt idx="32">
                  <c:v>27.589307152406974</c:v>
                </c:pt>
                <c:pt idx="33">
                  <c:v>25.780598956767989</c:v>
                </c:pt>
                <c:pt idx="34">
                  <c:v>24.962855319278987</c:v>
                </c:pt>
                <c:pt idx="35">
                  <c:v>26.833276226692021</c:v>
                </c:pt>
                <c:pt idx="36">
                  <c:v>28.962161665690019</c:v>
                </c:pt>
                <c:pt idx="37">
                  <c:v>30.181611623094</c:v>
                </c:pt>
                <c:pt idx="38">
                  <c:v>31.353026085586976</c:v>
                </c:pt>
                <c:pt idx="39">
                  <c:v>33.482805040058992</c:v>
                </c:pt>
                <c:pt idx="40">
                  <c:v>34.314048473399993</c:v>
                </c:pt>
                <c:pt idx="41">
                  <c:v>31.003856371810002</c:v>
                </c:pt>
                <c:pt idx="42">
                  <c:v>16.798728722110013</c:v>
                </c:pt>
                <c:pt idx="43">
                  <c:v>-0.52643448812000315</c:v>
                </c:pt>
                <c:pt idx="44">
                  <c:v>-5.73327268000412E-3</c:v>
                </c:pt>
              </c:numCache>
            </c:numRef>
          </c:yVal>
          <c:smooth val="0"/>
          <c:extLst>
            <c:ext xmlns:c16="http://schemas.microsoft.com/office/drawing/2014/chart" uri="{C3380CC4-5D6E-409C-BE32-E72D297353CC}">
              <c16:uniqueId val="{00000000-44B0-2048-8EB9-2C7FF513AE9C}"/>
            </c:ext>
          </c:extLst>
        </c:ser>
        <c:dLbls>
          <c:showLegendKey val="0"/>
          <c:showVal val="0"/>
          <c:showCatName val="0"/>
          <c:showSerName val="0"/>
          <c:showPercent val="0"/>
          <c:showBubbleSize val="0"/>
        </c:dLbls>
        <c:axId val="705395160"/>
        <c:axId val="705395488"/>
      </c:scatterChart>
      <c:valAx>
        <c:axId val="705395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395488"/>
        <c:crosses val="autoZero"/>
        <c:crossBetween val="midCat"/>
      </c:valAx>
      <c:valAx>
        <c:axId val="705395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3951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a:t>
            </a:r>
            <a:r>
              <a:rPr lang="en-US" baseline="0"/>
              <a:t> </a:t>
            </a:r>
            <a:r>
              <a:rPr lang="en-US"/>
              <a:t>B-B'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'Dome 1'!$R$18</c:f>
              <c:strCache>
                <c:ptCount val="1"/>
                <c:pt idx="0">
                  <c:v>New Y Values B</c:v>
                </c:pt>
              </c:strCache>
            </c:strRef>
          </c:tx>
          <c:spPr>
            <a:ln w="19050" cap="rnd">
              <a:noFill/>
              <a:round/>
            </a:ln>
            <a:effectLst/>
          </c:spPr>
          <c:marker>
            <c:symbol val="circle"/>
            <c:size val="5"/>
            <c:spPr>
              <a:solidFill>
                <a:schemeClr val="accent2"/>
              </a:solidFill>
              <a:ln w="9525">
                <a:solidFill>
                  <a:schemeClr val="accent2"/>
                </a:solidFill>
              </a:ln>
              <a:effectLst/>
            </c:spPr>
          </c:marker>
          <c:xVal>
            <c:numRef>
              <c:f>'Dome 1'!$D$41:$D$86</c:f>
              <c:numCache>
                <c:formatCode>General</c:formatCode>
                <c:ptCount val="46"/>
                <c:pt idx="0">
                  <c:v>4060.6857290799999</c:v>
                </c:pt>
                <c:pt idx="1">
                  <c:v>4245.2083365099998</c:v>
                </c:pt>
                <c:pt idx="2">
                  <c:v>4429.72626433</c:v>
                </c:pt>
                <c:pt idx="3">
                  <c:v>4614.2395147300003</c:v>
                </c:pt>
                <c:pt idx="4">
                  <c:v>4798.7480899000002</c:v>
                </c:pt>
                <c:pt idx="5">
                  <c:v>4983.2519920000004</c:v>
                </c:pt>
                <c:pt idx="6">
                  <c:v>5167.7512232299996</c:v>
                </c:pt>
                <c:pt idx="7">
                  <c:v>5352.2457857600002</c:v>
                </c:pt>
                <c:pt idx="8">
                  <c:v>5536.7356817899999</c:v>
                </c:pt>
                <c:pt idx="9">
                  <c:v>5721.2209134799996</c:v>
                </c:pt>
                <c:pt idx="10">
                  <c:v>5905.7014830300004</c:v>
                </c:pt>
                <c:pt idx="11">
                  <c:v>6090.1773926200003</c:v>
                </c:pt>
                <c:pt idx="12">
                  <c:v>6274.6486444100001</c:v>
                </c:pt>
                <c:pt idx="13">
                  <c:v>6459.1152406000001</c:v>
                </c:pt>
                <c:pt idx="14">
                  <c:v>6643.5771833700001</c:v>
                </c:pt>
                <c:pt idx="15">
                  <c:v>6828.0344748899997</c:v>
                </c:pt>
                <c:pt idx="16">
                  <c:v>7012.4871173399997</c:v>
                </c:pt>
                <c:pt idx="17">
                  <c:v>7196.9351128999997</c:v>
                </c:pt>
                <c:pt idx="18">
                  <c:v>7381.3784637500003</c:v>
                </c:pt>
                <c:pt idx="19">
                  <c:v>7565.8171720700002</c:v>
                </c:pt>
                <c:pt idx="20">
                  <c:v>7750.2512400400001</c:v>
                </c:pt>
                <c:pt idx="21">
                  <c:v>7934.6806698199998</c:v>
                </c:pt>
                <c:pt idx="22">
                  <c:v>8119.1054636099998</c:v>
                </c:pt>
                <c:pt idx="23">
                  <c:v>8303.5256235699999</c:v>
                </c:pt>
                <c:pt idx="24">
                  <c:v>8487.9411518899997</c:v>
                </c:pt>
                <c:pt idx="25">
                  <c:v>8672.3520507400008</c:v>
                </c:pt>
                <c:pt idx="26">
                  <c:v>8856.7583222800004</c:v>
                </c:pt>
                <c:pt idx="27">
                  <c:v>9041.1599687100006</c:v>
                </c:pt>
                <c:pt idx="28">
                  <c:v>9225.5569921900005</c:v>
                </c:pt>
                <c:pt idx="29">
                  <c:v>9409.9493949000007</c:v>
                </c:pt>
                <c:pt idx="30">
                  <c:v>9594.3371790099991</c:v>
                </c:pt>
                <c:pt idx="31">
                  <c:v>9778.7203466899991</c:v>
                </c:pt>
                <c:pt idx="32">
                  <c:v>9963.0989001300004</c:v>
                </c:pt>
                <c:pt idx="33">
                  <c:v>10147.472841500001</c:v>
                </c:pt>
                <c:pt idx="34">
                  <c:v>10331.8421729</c:v>
                </c:pt>
                <c:pt idx="35">
                  <c:v>10516.2068967</c:v>
                </c:pt>
                <c:pt idx="36">
                  <c:v>10700.567014800001</c:v>
                </c:pt>
                <c:pt idx="37">
                  <c:v>10884.9225296</c:v>
                </c:pt>
                <c:pt idx="38">
                  <c:v>11069.273443100001</c:v>
                </c:pt>
                <c:pt idx="39">
                  <c:v>11253.6197576</c:v>
                </c:pt>
                <c:pt idx="40">
                  <c:v>11437.961475300001</c:v>
                </c:pt>
                <c:pt idx="41">
                  <c:v>11622.298598199999</c:v>
                </c:pt>
                <c:pt idx="42">
                  <c:v>11806.6311286</c:v>
                </c:pt>
                <c:pt idx="43">
                  <c:v>11990.959068599999</c:v>
                </c:pt>
                <c:pt idx="44">
                  <c:v>12175.282420400001</c:v>
                </c:pt>
                <c:pt idx="45">
                  <c:v>12359.6011862</c:v>
                </c:pt>
              </c:numCache>
            </c:numRef>
          </c:xVal>
          <c:yVal>
            <c:numRef>
              <c:f>'Dome 1'!$R$19:$R$64</c:f>
              <c:numCache>
                <c:formatCode>General</c:formatCode>
                <c:ptCount val="46"/>
                <c:pt idx="0">
                  <c:v>0.18266615367600281</c:v>
                </c:pt>
                <c:pt idx="1">
                  <c:v>10.991087594346993</c:v>
                </c:pt>
                <c:pt idx="2">
                  <c:v>26.158670050600996</c:v>
                </c:pt>
                <c:pt idx="3">
                  <c:v>41.065813587481031</c:v>
                </c:pt>
                <c:pt idx="4">
                  <c:v>53.020518270029996</c:v>
                </c:pt>
                <c:pt idx="5">
                  <c:v>65.866284162400007</c:v>
                </c:pt>
                <c:pt idx="6">
                  <c:v>81.062811329931009</c:v>
                </c:pt>
                <c:pt idx="7">
                  <c:v>97.673999837072017</c:v>
                </c:pt>
                <c:pt idx="8">
                  <c:v>117.111749749163</c:v>
                </c:pt>
                <c:pt idx="9">
                  <c:v>140.34096113035599</c:v>
                </c:pt>
                <c:pt idx="10">
                  <c:v>162.43503404599102</c:v>
                </c:pt>
                <c:pt idx="11">
                  <c:v>171.37606856081402</c:v>
                </c:pt>
                <c:pt idx="12">
                  <c:v>173.15306473897701</c:v>
                </c:pt>
                <c:pt idx="13">
                  <c:v>181.96132264581999</c:v>
                </c:pt>
                <c:pt idx="14">
                  <c:v>202.02174234608901</c:v>
                </c:pt>
                <c:pt idx="15">
                  <c:v>222.54382390423299</c:v>
                </c:pt>
                <c:pt idx="16">
                  <c:v>232.37416738499797</c:v>
                </c:pt>
                <c:pt idx="17">
                  <c:v>234.96507285313001</c:v>
                </c:pt>
                <c:pt idx="18">
                  <c:v>237.18954037337502</c:v>
                </c:pt>
                <c:pt idx="19">
                  <c:v>236.12257001047902</c:v>
                </c:pt>
                <c:pt idx="20">
                  <c:v>236.35976182918802</c:v>
                </c:pt>
                <c:pt idx="21">
                  <c:v>241.36381589365399</c:v>
                </c:pt>
                <c:pt idx="22">
                  <c:v>243.273132269217</c:v>
                </c:pt>
                <c:pt idx="23">
                  <c:v>239.00641102002902</c:v>
                </c:pt>
                <c:pt idx="24">
                  <c:v>231.18565221113298</c:v>
                </c:pt>
                <c:pt idx="25">
                  <c:v>225.47685590697799</c:v>
                </c:pt>
                <c:pt idx="26">
                  <c:v>221.60672217171603</c:v>
                </c:pt>
                <c:pt idx="27">
                  <c:v>220.88355107068702</c:v>
                </c:pt>
                <c:pt idx="28">
                  <c:v>218.55874266804307</c:v>
                </c:pt>
                <c:pt idx="29">
                  <c:v>212.19309702853002</c:v>
                </c:pt>
                <c:pt idx="30">
                  <c:v>202.32141421659696</c:v>
                </c:pt>
                <c:pt idx="31">
                  <c:v>194.79359429669299</c:v>
                </c:pt>
                <c:pt idx="32">
                  <c:v>188.77423733386104</c:v>
                </c:pt>
                <c:pt idx="33">
                  <c:v>181.90594339255006</c:v>
                </c:pt>
                <c:pt idx="34">
                  <c:v>172.49181253513001</c:v>
                </c:pt>
                <c:pt idx="35">
                  <c:v>162.47594483199001</c:v>
                </c:pt>
                <c:pt idx="36">
                  <c:v>150.41264033957003</c:v>
                </c:pt>
                <c:pt idx="37">
                  <c:v>136.47619912912006</c:v>
                </c:pt>
                <c:pt idx="38">
                  <c:v>122.00012126007003</c:v>
                </c:pt>
                <c:pt idx="39">
                  <c:v>109.03150680072</c:v>
                </c:pt>
                <c:pt idx="40">
                  <c:v>95.587255816410007</c:v>
                </c:pt>
                <c:pt idx="41">
                  <c:v>81.318468366539975</c:v>
                </c:pt>
                <c:pt idx="42">
                  <c:v>67.719344519419991</c:v>
                </c:pt>
                <c:pt idx="43">
                  <c:v>47.174284337419977</c:v>
                </c:pt>
                <c:pt idx="44">
                  <c:v>20.17728788588002</c:v>
                </c:pt>
                <c:pt idx="45">
                  <c:v>0.54155523014000551</c:v>
                </c:pt>
              </c:numCache>
            </c:numRef>
          </c:yVal>
          <c:smooth val="0"/>
          <c:extLst>
            <c:ext xmlns:c16="http://schemas.microsoft.com/office/drawing/2014/chart" uri="{C3380CC4-5D6E-409C-BE32-E72D297353CC}">
              <c16:uniqueId val="{00000000-E65C-704B-91B1-9EB80C3B7A44}"/>
            </c:ext>
          </c:extLst>
        </c:ser>
        <c:dLbls>
          <c:showLegendKey val="0"/>
          <c:showVal val="0"/>
          <c:showCatName val="0"/>
          <c:showSerName val="0"/>
          <c:showPercent val="0"/>
          <c:showBubbleSize val="0"/>
        </c:dLbls>
        <c:axId val="704503968"/>
        <c:axId val="704505280"/>
      </c:scatterChart>
      <c:valAx>
        <c:axId val="7045039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505280"/>
        <c:crosses val="autoZero"/>
        <c:crossBetween val="midCat"/>
      </c:valAx>
      <c:valAx>
        <c:axId val="704505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height</a:t>
                </a:r>
                <a:r>
                  <a:rPr lang="en-US" baseline="0"/>
                  <a: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5039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 B-B'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'Dome 7'!$U$18:$U$62</c:f>
              <c:numCache>
                <c:formatCode>General</c:formatCode>
                <c:ptCount val="45"/>
                <c:pt idx="0">
                  <c:v>2617.22678296</c:v>
                </c:pt>
                <c:pt idx="1">
                  <c:v>2804.2095412899998</c:v>
                </c:pt>
                <c:pt idx="2">
                  <c:v>2991.19737489</c:v>
                </c:pt>
                <c:pt idx="3">
                  <c:v>3178.19028566</c:v>
                </c:pt>
                <c:pt idx="4">
                  <c:v>3365.18827551</c:v>
                </c:pt>
                <c:pt idx="5">
                  <c:v>3552.19134635</c:v>
                </c:pt>
                <c:pt idx="6">
                  <c:v>3739.1995001</c:v>
                </c:pt>
                <c:pt idx="7">
                  <c:v>3926.21273866</c:v>
                </c:pt>
                <c:pt idx="8">
                  <c:v>4113.2310639500001</c:v>
                </c:pt>
                <c:pt idx="9">
                  <c:v>4300.2544778800002</c:v>
                </c:pt>
                <c:pt idx="10">
                  <c:v>4487.2829823499997</c:v>
                </c:pt>
                <c:pt idx="11">
                  <c:v>4674.31657928</c:v>
                </c:pt>
                <c:pt idx="12">
                  <c:v>4861.3552705900001</c:v>
                </c:pt>
                <c:pt idx="13">
                  <c:v>5048.3990581799999</c:v>
                </c:pt>
                <c:pt idx="14">
                  <c:v>5235.4479439699999</c:v>
                </c:pt>
                <c:pt idx="15">
                  <c:v>5422.50192986</c:v>
                </c:pt>
                <c:pt idx="16">
                  <c:v>5609.5610177899998</c:v>
                </c:pt>
                <c:pt idx="17">
                  <c:v>5796.6252096500002</c:v>
                </c:pt>
                <c:pt idx="18">
                  <c:v>5983.69450736</c:v>
                </c:pt>
                <c:pt idx="19">
                  <c:v>6170.7689128299999</c:v>
                </c:pt>
                <c:pt idx="20">
                  <c:v>6357.8484279900003</c:v>
                </c:pt>
                <c:pt idx="21">
                  <c:v>6544.9330547299996</c:v>
                </c:pt>
                <c:pt idx="22">
                  <c:v>6732.02279499</c:v>
                </c:pt>
                <c:pt idx="23">
                  <c:v>6919.1176506700003</c:v>
                </c:pt>
                <c:pt idx="24">
                  <c:v>7106.2176236900004</c:v>
                </c:pt>
                <c:pt idx="25">
                  <c:v>7293.3227159600001</c:v>
                </c:pt>
                <c:pt idx="26">
                  <c:v>7480.4329294099998</c:v>
                </c:pt>
                <c:pt idx="27">
                  <c:v>7667.5482659400004</c:v>
                </c:pt>
                <c:pt idx="28">
                  <c:v>7854.6687274699998</c:v>
                </c:pt>
                <c:pt idx="29">
                  <c:v>8041.7943159300003</c:v>
                </c:pt>
                <c:pt idx="30">
                  <c:v>8228.92503321</c:v>
                </c:pt>
                <c:pt idx="31">
                  <c:v>8416.0608812600003</c:v>
                </c:pt>
                <c:pt idx="32">
                  <c:v>8603.2018619699993</c:v>
                </c:pt>
                <c:pt idx="33">
                  <c:v>8790.3479772800001</c:v>
                </c:pt>
                <c:pt idx="34">
                  <c:v>8977.4992290900009</c:v>
                </c:pt>
                <c:pt idx="35">
                  <c:v>9164.6556193199995</c:v>
                </c:pt>
                <c:pt idx="36">
                  <c:v>9351.8171499</c:v>
                </c:pt>
                <c:pt idx="37">
                  <c:v>9538.9838227399996</c:v>
                </c:pt>
                <c:pt idx="38">
                  <c:v>9726.1556397700006</c:v>
                </c:pt>
                <c:pt idx="39">
                  <c:v>9913.3326028899992</c:v>
                </c:pt>
                <c:pt idx="40">
                  <c:v>10100.514714000001</c:v>
                </c:pt>
                <c:pt idx="41">
                  <c:v>10287.701975100001</c:v>
                </c:pt>
                <c:pt idx="42">
                  <c:v>10474.8943881</c:v>
                </c:pt>
                <c:pt idx="43">
                  <c:v>10662.0919548</c:v>
                </c:pt>
                <c:pt idx="44">
                  <c:v>10849.2946772</c:v>
                </c:pt>
              </c:numCache>
            </c:numRef>
          </c:xVal>
          <c:yVal>
            <c:numRef>
              <c:f>'Dome 7'!$W$18:$W$62</c:f>
              <c:numCache>
                <c:formatCode>General</c:formatCode>
                <c:ptCount val="45"/>
                <c:pt idx="0">
                  <c:v>1.9612351975760021</c:v>
                </c:pt>
                <c:pt idx="1">
                  <c:v>9.9133541650990082</c:v>
                </c:pt>
                <c:pt idx="2">
                  <c:v>14.185038113258997</c:v>
                </c:pt>
                <c:pt idx="3">
                  <c:v>15.991787028945993</c:v>
                </c:pt>
                <c:pt idx="4">
                  <c:v>13.650000898981006</c:v>
                </c:pt>
                <c:pt idx="5">
                  <c:v>11.226179710184994</c:v>
                </c:pt>
                <c:pt idx="6">
                  <c:v>9.4393234493099953</c:v>
                </c:pt>
                <c:pt idx="7">
                  <c:v>3.6593321032460153</c:v>
                </c:pt>
                <c:pt idx="8">
                  <c:v>2.7185056587449878</c:v>
                </c:pt>
                <c:pt idx="9">
                  <c:v>6.9812441026279828</c:v>
                </c:pt>
                <c:pt idx="10">
                  <c:v>15.495947421785019</c:v>
                </c:pt>
                <c:pt idx="11">
                  <c:v>18.429215602967986</c:v>
                </c:pt>
                <c:pt idx="12">
                  <c:v>13.038648632928982</c:v>
                </c:pt>
                <c:pt idx="13">
                  <c:v>7.0094464985579918</c:v>
                </c:pt>
                <c:pt idx="14">
                  <c:v>5.5698091866069888</c:v>
                </c:pt>
                <c:pt idx="15">
                  <c:v>9.5464366839660215</c:v>
                </c:pt>
                <c:pt idx="16">
                  <c:v>14.777028977249017</c:v>
                </c:pt>
                <c:pt idx="17">
                  <c:v>12.729586053415005</c:v>
                </c:pt>
                <c:pt idx="18">
                  <c:v>4.9126078992159989</c:v>
                </c:pt>
                <c:pt idx="19">
                  <c:v>12.06369450147298</c:v>
                </c:pt>
                <c:pt idx="20">
                  <c:v>17.891045846868991</c:v>
                </c:pt>
                <c:pt idx="21">
                  <c:v>24.973961922362975</c:v>
                </c:pt>
                <c:pt idx="22">
                  <c:v>28.916742714569011</c:v>
                </c:pt>
                <c:pt idx="23">
                  <c:v>26.932988210377005</c:v>
                </c:pt>
                <c:pt idx="24">
                  <c:v>25.283698396538995</c:v>
                </c:pt>
                <c:pt idx="25">
                  <c:v>25.148973259876016</c:v>
                </c:pt>
                <c:pt idx="26">
                  <c:v>27.768312787070982</c:v>
                </c:pt>
                <c:pt idx="27">
                  <c:v>30.724816965013986</c:v>
                </c:pt>
                <c:pt idx="28">
                  <c:v>34.627585780456997</c:v>
                </c:pt>
                <c:pt idx="29">
                  <c:v>36.907619220082978</c:v>
                </c:pt>
                <c:pt idx="30">
                  <c:v>32.660317270850982</c:v>
                </c:pt>
                <c:pt idx="31">
                  <c:v>28.700079919306006</c:v>
                </c:pt>
                <c:pt idx="32">
                  <c:v>29.549307152406982</c:v>
                </c:pt>
                <c:pt idx="33">
                  <c:v>27.740598956767997</c:v>
                </c:pt>
                <c:pt idx="34">
                  <c:v>26.922855319278995</c:v>
                </c:pt>
                <c:pt idx="35">
                  <c:v>28.793276226692001</c:v>
                </c:pt>
                <c:pt idx="36">
                  <c:v>30.922161665689998</c:v>
                </c:pt>
                <c:pt idx="37">
                  <c:v>32.141611623094008</c:v>
                </c:pt>
                <c:pt idx="38">
                  <c:v>33.313026085586984</c:v>
                </c:pt>
                <c:pt idx="39">
                  <c:v>35.442805040059</c:v>
                </c:pt>
                <c:pt idx="40">
                  <c:v>36.274048473400001</c:v>
                </c:pt>
                <c:pt idx="41">
                  <c:v>32.96385637181001</c:v>
                </c:pt>
                <c:pt idx="42">
                  <c:v>18.758728722110021</c:v>
                </c:pt>
                <c:pt idx="43">
                  <c:v>1.4335655118800048</c:v>
                </c:pt>
                <c:pt idx="44">
                  <c:v>1.9542667273200038</c:v>
                </c:pt>
              </c:numCache>
            </c:numRef>
          </c:yVal>
          <c:smooth val="0"/>
          <c:extLst>
            <c:ext xmlns:c16="http://schemas.microsoft.com/office/drawing/2014/chart" uri="{C3380CC4-5D6E-409C-BE32-E72D297353CC}">
              <c16:uniqueId val="{00000000-0608-6E49-B799-42C345BAF0DD}"/>
            </c:ext>
          </c:extLst>
        </c:ser>
        <c:dLbls>
          <c:showLegendKey val="0"/>
          <c:showVal val="0"/>
          <c:showCatName val="0"/>
          <c:showSerName val="0"/>
          <c:showPercent val="0"/>
          <c:showBubbleSize val="0"/>
        </c:dLbls>
        <c:axId val="640740032"/>
        <c:axId val="640740688"/>
      </c:scatterChart>
      <c:valAx>
        <c:axId val="640740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0740688"/>
        <c:crosses val="autoZero"/>
        <c:crossBetween val="midCat"/>
      </c:valAx>
      <c:valAx>
        <c:axId val="640740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a:t>
                </a:r>
                <a:r>
                  <a:rPr lang="en-US" baseline="0"/>
                  <a:t> height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0740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Best_Fit</c:v>
          </c:tx>
          <c:spPr>
            <a:ln w="19050" cap="rnd">
              <a:solidFill>
                <a:schemeClr val="tx1"/>
              </a:solidFill>
              <a:round/>
            </a:ln>
            <a:effectLst/>
          </c:spPr>
          <c:marker>
            <c:symbol val="none"/>
          </c:marker>
          <c:xVal>
            <c:numRef>
              <c:f>'Dome 7'!$U$18:$U$62</c:f>
              <c:numCache>
                <c:formatCode>General</c:formatCode>
                <c:ptCount val="45"/>
                <c:pt idx="0">
                  <c:v>2617.22678296</c:v>
                </c:pt>
                <c:pt idx="1">
                  <c:v>2804.2095412899998</c:v>
                </c:pt>
                <c:pt idx="2">
                  <c:v>2991.19737489</c:v>
                </c:pt>
                <c:pt idx="3">
                  <c:v>3178.19028566</c:v>
                </c:pt>
                <c:pt idx="4">
                  <c:v>3365.18827551</c:v>
                </c:pt>
                <c:pt idx="5">
                  <c:v>3552.19134635</c:v>
                </c:pt>
                <c:pt idx="6">
                  <c:v>3739.1995001</c:v>
                </c:pt>
                <c:pt idx="7">
                  <c:v>3926.21273866</c:v>
                </c:pt>
                <c:pt idx="8">
                  <c:v>4113.2310639500001</c:v>
                </c:pt>
                <c:pt idx="9">
                  <c:v>4300.2544778800002</c:v>
                </c:pt>
                <c:pt idx="10">
                  <c:v>4487.2829823499997</c:v>
                </c:pt>
                <c:pt idx="11">
                  <c:v>4674.31657928</c:v>
                </c:pt>
                <c:pt idx="12">
                  <c:v>4861.3552705900001</c:v>
                </c:pt>
                <c:pt idx="13">
                  <c:v>5048.3990581799999</c:v>
                </c:pt>
                <c:pt idx="14">
                  <c:v>5235.4479439699999</c:v>
                </c:pt>
                <c:pt idx="15">
                  <c:v>5422.50192986</c:v>
                </c:pt>
                <c:pt idx="16">
                  <c:v>5609.5610177899998</c:v>
                </c:pt>
                <c:pt idx="17">
                  <c:v>5796.6252096500002</c:v>
                </c:pt>
                <c:pt idx="18">
                  <c:v>5983.69450736</c:v>
                </c:pt>
                <c:pt idx="19">
                  <c:v>6170.7689128299999</c:v>
                </c:pt>
                <c:pt idx="20">
                  <c:v>6357.8484279900003</c:v>
                </c:pt>
                <c:pt idx="21">
                  <c:v>6544.9330547299996</c:v>
                </c:pt>
                <c:pt idx="22">
                  <c:v>6732.02279499</c:v>
                </c:pt>
                <c:pt idx="23">
                  <c:v>6919.1176506700003</c:v>
                </c:pt>
                <c:pt idx="24">
                  <c:v>7106.2176236900004</c:v>
                </c:pt>
                <c:pt idx="25">
                  <c:v>7293.3227159600001</c:v>
                </c:pt>
                <c:pt idx="26">
                  <c:v>7480.4329294099998</c:v>
                </c:pt>
                <c:pt idx="27">
                  <c:v>7667.5482659400004</c:v>
                </c:pt>
                <c:pt idx="28">
                  <c:v>7854.6687274699998</c:v>
                </c:pt>
                <c:pt idx="29">
                  <c:v>8041.7943159300003</c:v>
                </c:pt>
                <c:pt idx="30">
                  <c:v>8228.92503321</c:v>
                </c:pt>
                <c:pt idx="31">
                  <c:v>8416.0608812600003</c:v>
                </c:pt>
                <c:pt idx="32">
                  <c:v>8603.2018619699993</c:v>
                </c:pt>
                <c:pt idx="33">
                  <c:v>8790.3479772800001</c:v>
                </c:pt>
                <c:pt idx="34">
                  <c:v>8977.4992290900009</c:v>
                </c:pt>
                <c:pt idx="35">
                  <c:v>9164.6556193199995</c:v>
                </c:pt>
                <c:pt idx="36">
                  <c:v>9351.8171499</c:v>
                </c:pt>
                <c:pt idx="37">
                  <c:v>9538.9838227399996</c:v>
                </c:pt>
                <c:pt idx="38">
                  <c:v>9726.1556397700006</c:v>
                </c:pt>
                <c:pt idx="39">
                  <c:v>9913.3326028899992</c:v>
                </c:pt>
                <c:pt idx="40">
                  <c:v>10100.514714000001</c:v>
                </c:pt>
                <c:pt idx="41">
                  <c:v>10287.701975100001</c:v>
                </c:pt>
                <c:pt idx="42">
                  <c:v>10474.8943881</c:v>
                </c:pt>
                <c:pt idx="43">
                  <c:v>10662.0919548</c:v>
                </c:pt>
                <c:pt idx="44">
                  <c:v>10849.2946772</c:v>
                </c:pt>
              </c:numCache>
            </c:numRef>
          </c:xVal>
          <c:yVal>
            <c:numRef>
              <c:f>'Dome 7'!$V$18:$V$62</c:f>
              <c:numCache>
                <c:formatCode>General</c:formatCode>
                <c:ptCount val="45"/>
                <c:pt idx="0">
                  <c:v>163.05886480242401</c:v>
                </c:pt>
                <c:pt idx="1">
                  <c:v>164.34904583490101</c:v>
                </c:pt>
                <c:pt idx="2">
                  <c:v>165.639261886741</c:v>
                </c:pt>
                <c:pt idx="3">
                  <c:v>166.92951297105401</c:v>
                </c:pt>
                <c:pt idx="4">
                  <c:v>168.21979910101899</c:v>
                </c:pt>
                <c:pt idx="5">
                  <c:v>169.51012028981501</c:v>
                </c:pt>
                <c:pt idx="6">
                  <c:v>170.80047655069001</c:v>
                </c:pt>
                <c:pt idx="7">
                  <c:v>172.09086789675399</c:v>
                </c:pt>
                <c:pt idx="8">
                  <c:v>173.381294341255</c:v>
                </c:pt>
                <c:pt idx="9">
                  <c:v>174.67175589737201</c:v>
                </c:pt>
                <c:pt idx="10">
                  <c:v>175.96225257821499</c:v>
                </c:pt>
                <c:pt idx="11">
                  <c:v>177.252784397032</c:v>
                </c:pt>
                <c:pt idx="12">
                  <c:v>178.54335136707101</c:v>
                </c:pt>
                <c:pt idx="13">
                  <c:v>179.83395350144201</c:v>
                </c:pt>
                <c:pt idx="14">
                  <c:v>181.12459081339301</c:v>
                </c:pt>
                <c:pt idx="15">
                  <c:v>182.41526331603399</c:v>
                </c:pt>
                <c:pt idx="16">
                  <c:v>183.70597102275099</c:v>
                </c:pt>
                <c:pt idx="17">
                  <c:v>184.996713946585</c:v>
                </c:pt>
                <c:pt idx="18">
                  <c:v>186.28749210078399</c:v>
                </c:pt>
                <c:pt idx="19">
                  <c:v>187.57830549852702</c:v>
                </c:pt>
                <c:pt idx="20">
                  <c:v>188.86915415313101</c:v>
                </c:pt>
                <c:pt idx="21">
                  <c:v>190.16003807763701</c:v>
                </c:pt>
                <c:pt idx="22">
                  <c:v>191.450957285431</c:v>
                </c:pt>
                <c:pt idx="23">
                  <c:v>192.741911789623</c:v>
                </c:pt>
                <c:pt idx="24">
                  <c:v>194.032901603461</c:v>
                </c:pt>
                <c:pt idx="25">
                  <c:v>195.32392674012399</c:v>
                </c:pt>
                <c:pt idx="26">
                  <c:v>196.61498721292901</c:v>
                </c:pt>
                <c:pt idx="27">
                  <c:v>197.90608303498601</c:v>
                </c:pt>
                <c:pt idx="28">
                  <c:v>199.19721421954301</c:v>
                </c:pt>
                <c:pt idx="29">
                  <c:v>200.48838077991701</c:v>
                </c:pt>
                <c:pt idx="30">
                  <c:v>201.77958272914901</c:v>
                </c:pt>
                <c:pt idx="31">
                  <c:v>203.07082008069401</c:v>
                </c:pt>
                <c:pt idx="32">
                  <c:v>204.362092847593</c:v>
                </c:pt>
                <c:pt idx="33">
                  <c:v>205.65340104323201</c:v>
                </c:pt>
                <c:pt idx="34">
                  <c:v>206.94474468072102</c:v>
                </c:pt>
                <c:pt idx="35">
                  <c:v>208.23612377330801</c:v>
                </c:pt>
                <c:pt idx="36">
                  <c:v>209.52753833431001</c:v>
                </c:pt>
                <c:pt idx="37">
                  <c:v>210.81898837690599</c:v>
                </c:pt>
                <c:pt idx="38">
                  <c:v>212.11047391441301</c:v>
                </c:pt>
                <c:pt idx="39">
                  <c:v>213.40199495994099</c:v>
                </c:pt>
                <c:pt idx="40">
                  <c:v>214.6935515266</c:v>
                </c:pt>
                <c:pt idx="41">
                  <c:v>215.98514362819</c:v>
                </c:pt>
                <c:pt idx="42">
                  <c:v>217.27677127788999</c:v>
                </c:pt>
                <c:pt idx="43">
                  <c:v>218.56843448812</c:v>
                </c:pt>
                <c:pt idx="44">
                  <c:v>219.86013327268</c:v>
                </c:pt>
              </c:numCache>
            </c:numRef>
          </c:yVal>
          <c:smooth val="0"/>
          <c:extLst>
            <c:ext xmlns:c16="http://schemas.microsoft.com/office/drawing/2014/chart" uri="{C3380CC4-5D6E-409C-BE32-E72D297353CC}">
              <c16:uniqueId val="{00000000-4CE9-454B-ACE7-941253BFF306}"/>
            </c:ext>
          </c:extLst>
        </c:ser>
        <c:ser>
          <c:idx val="1"/>
          <c:order val="1"/>
          <c:tx>
            <c:v>B-B'</c:v>
          </c:tx>
          <c:spPr>
            <a:ln w="19050" cap="rnd">
              <a:solidFill>
                <a:schemeClr val="accent2"/>
              </a:solidFill>
              <a:round/>
            </a:ln>
            <a:effectLst/>
          </c:spPr>
          <c:marker>
            <c:symbol val="none"/>
          </c:marker>
          <c:xVal>
            <c:numRef>
              <c:f>'Dome 7'!$D$33:$D$77</c:f>
              <c:numCache>
                <c:formatCode>General</c:formatCode>
                <c:ptCount val="45"/>
                <c:pt idx="0">
                  <c:v>2617.22678296</c:v>
                </c:pt>
                <c:pt idx="1">
                  <c:v>2804.2095412899998</c:v>
                </c:pt>
                <c:pt idx="2">
                  <c:v>2991.19737489</c:v>
                </c:pt>
                <c:pt idx="3">
                  <c:v>3178.19028566</c:v>
                </c:pt>
                <c:pt idx="4">
                  <c:v>3365.18827551</c:v>
                </c:pt>
                <c:pt idx="5">
                  <c:v>3552.19134635</c:v>
                </c:pt>
                <c:pt idx="6">
                  <c:v>3739.1995001</c:v>
                </c:pt>
                <c:pt idx="7">
                  <c:v>3926.21273866</c:v>
                </c:pt>
                <c:pt idx="8">
                  <c:v>4113.2310639500001</c:v>
                </c:pt>
                <c:pt idx="9">
                  <c:v>4300.2544778800002</c:v>
                </c:pt>
                <c:pt idx="10">
                  <c:v>4487.2829823499997</c:v>
                </c:pt>
                <c:pt idx="11">
                  <c:v>4674.31657928</c:v>
                </c:pt>
                <c:pt idx="12">
                  <c:v>4861.3552705900001</c:v>
                </c:pt>
                <c:pt idx="13">
                  <c:v>5048.3990581799999</c:v>
                </c:pt>
                <c:pt idx="14">
                  <c:v>5235.4479439699999</c:v>
                </c:pt>
                <c:pt idx="15">
                  <c:v>5422.50192986</c:v>
                </c:pt>
                <c:pt idx="16">
                  <c:v>5609.5610177899998</c:v>
                </c:pt>
                <c:pt idx="17">
                  <c:v>5796.6252096500002</c:v>
                </c:pt>
                <c:pt idx="18">
                  <c:v>5983.69450736</c:v>
                </c:pt>
                <c:pt idx="19">
                  <c:v>6170.7689128299999</c:v>
                </c:pt>
                <c:pt idx="20">
                  <c:v>6357.8484279900003</c:v>
                </c:pt>
                <c:pt idx="21">
                  <c:v>6544.9330547299996</c:v>
                </c:pt>
                <c:pt idx="22">
                  <c:v>6732.02279499</c:v>
                </c:pt>
                <c:pt idx="23">
                  <c:v>6919.1176506700003</c:v>
                </c:pt>
                <c:pt idx="24">
                  <c:v>7106.2176236900004</c:v>
                </c:pt>
                <c:pt idx="25">
                  <c:v>7293.3227159600001</c:v>
                </c:pt>
                <c:pt idx="26">
                  <c:v>7480.4329294099998</c:v>
                </c:pt>
                <c:pt idx="27">
                  <c:v>7667.5482659400004</c:v>
                </c:pt>
                <c:pt idx="28">
                  <c:v>7854.6687274699998</c:v>
                </c:pt>
                <c:pt idx="29">
                  <c:v>8041.7943159300003</c:v>
                </c:pt>
                <c:pt idx="30">
                  <c:v>8228.92503321</c:v>
                </c:pt>
                <c:pt idx="31">
                  <c:v>8416.0608812600003</c:v>
                </c:pt>
                <c:pt idx="32">
                  <c:v>8603.2018619699993</c:v>
                </c:pt>
                <c:pt idx="33">
                  <c:v>8790.3479772800001</c:v>
                </c:pt>
                <c:pt idx="34">
                  <c:v>8977.4992290900009</c:v>
                </c:pt>
                <c:pt idx="35">
                  <c:v>9164.6556193199995</c:v>
                </c:pt>
                <c:pt idx="36">
                  <c:v>9351.8171499</c:v>
                </c:pt>
                <c:pt idx="37">
                  <c:v>9538.9838227399996</c:v>
                </c:pt>
                <c:pt idx="38">
                  <c:v>9726.1556397700006</c:v>
                </c:pt>
                <c:pt idx="39">
                  <c:v>9913.3326028899992</c:v>
                </c:pt>
                <c:pt idx="40">
                  <c:v>10100.514714000001</c:v>
                </c:pt>
                <c:pt idx="41">
                  <c:v>10287.701975100001</c:v>
                </c:pt>
                <c:pt idx="42">
                  <c:v>10474.8943881</c:v>
                </c:pt>
                <c:pt idx="43">
                  <c:v>10662.0919548</c:v>
                </c:pt>
                <c:pt idx="44">
                  <c:v>10849.2946772</c:v>
                </c:pt>
              </c:numCache>
            </c:numRef>
          </c:xVal>
          <c:yVal>
            <c:numRef>
              <c:f>'Dome 7'!$E$33:$E$77</c:f>
              <c:numCache>
                <c:formatCode>General</c:formatCode>
                <c:ptCount val="45"/>
                <c:pt idx="0">
                  <c:v>165.02010000000001</c:v>
                </c:pt>
                <c:pt idx="1">
                  <c:v>174.26240000000001</c:v>
                </c:pt>
                <c:pt idx="2">
                  <c:v>179.82429999999999</c:v>
                </c:pt>
                <c:pt idx="3">
                  <c:v>182.9213</c:v>
                </c:pt>
                <c:pt idx="4">
                  <c:v>181.8698</c:v>
                </c:pt>
                <c:pt idx="5">
                  <c:v>180.7363</c:v>
                </c:pt>
                <c:pt idx="6">
                  <c:v>180.2398</c:v>
                </c:pt>
                <c:pt idx="7">
                  <c:v>175.75020000000001</c:v>
                </c:pt>
                <c:pt idx="8">
                  <c:v>176.09979999999999</c:v>
                </c:pt>
                <c:pt idx="9">
                  <c:v>181.65299999999999</c:v>
                </c:pt>
                <c:pt idx="10">
                  <c:v>191.45820000000001</c:v>
                </c:pt>
                <c:pt idx="11">
                  <c:v>195.68199999999999</c:v>
                </c:pt>
                <c:pt idx="12">
                  <c:v>191.58199999999999</c:v>
                </c:pt>
                <c:pt idx="13">
                  <c:v>186.8434</c:v>
                </c:pt>
                <c:pt idx="14">
                  <c:v>186.6944</c:v>
                </c:pt>
                <c:pt idx="15">
                  <c:v>191.96170000000001</c:v>
                </c:pt>
                <c:pt idx="16">
                  <c:v>198.483</c:v>
                </c:pt>
                <c:pt idx="17">
                  <c:v>197.72630000000001</c:v>
                </c:pt>
                <c:pt idx="18">
                  <c:v>191.20009999999999</c:v>
                </c:pt>
                <c:pt idx="19">
                  <c:v>199.642</c:v>
                </c:pt>
                <c:pt idx="20">
                  <c:v>206.7602</c:v>
                </c:pt>
                <c:pt idx="21">
                  <c:v>215.13399999999999</c:v>
                </c:pt>
                <c:pt idx="22">
                  <c:v>220.36770000000001</c:v>
                </c:pt>
                <c:pt idx="23">
                  <c:v>219.67490000000001</c:v>
                </c:pt>
                <c:pt idx="24">
                  <c:v>219.31659999999999</c:v>
                </c:pt>
                <c:pt idx="25">
                  <c:v>220.47290000000001</c:v>
                </c:pt>
                <c:pt idx="26">
                  <c:v>224.38329999999999</c:v>
                </c:pt>
                <c:pt idx="27">
                  <c:v>228.6309</c:v>
                </c:pt>
                <c:pt idx="28">
                  <c:v>233.82480000000001</c:v>
                </c:pt>
                <c:pt idx="29">
                  <c:v>237.39599999999999</c:v>
                </c:pt>
                <c:pt idx="30">
                  <c:v>234.43989999999999</c:v>
                </c:pt>
                <c:pt idx="31">
                  <c:v>231.77090000000001</c:v>
                </c:pt>
                <c:pt idx="32">
                  <c:v>233.91139999999999</c:v>
                </c:pt>
                <c:pt idx="33">
                  <c:v>233.39400000000001</c:v>
                </c:pt>
                <c:pt idx="34">
                  <c:v>233.86760000000001</c:v>
                </c:pt>
                <c:pt idx="35">
                  <c:v>237.02940000000001</c:v>
                </c:pt>
                <c:pt idx="36">
                  <c:v>240.44970000000001</c:v>
                </c:pt>
                <c:pt idx="37">
                  <c:v>242.9606</c:v>
                </c:pt>
                <c:pt idx="38">
                  <c:v>245.42349999999999</c:v>
                </c:pt>
                <c:pt idx="39">
                  <c:v>248.84479999999999</c:v>
                </c:pt>
                <c:pt idx="40">
                  <c:v>250.9676</c:v>
                </c:pt>
                <c:pt idx="41">
                  <c:v>248.94900000000001</c:v>
                </c:pt>
                <c:pt idx="42">
                  <c:v>236.03550000000001</c:v>
                </c:pt>
                <c:pt idx="43">
                  <c:v>220.00200000000001</c:v>
                </c:pt>
                <c:pt idx="44">
                  <c:v>221.81440000000001</c:v>
                </c:pt>
              </c:numCache>
            </c:numRef>
          </c:yVal>
          <c:smooth val="0"/>
          <c:extLst>
            <c:ext xmlns:c16="http://schemas.microsoft.com/office/drawing/2014/chart" uri="{C3380CC4-5D6E-409C-BE32-E72D297353CC}">
              <c16:uniqueId val="{00000001-4CE9-454B-ACE7-941253BFF306}"/>
            </c:ext>
          </c:extLst>
        </c:ser>
        <c:dLbls>
          <c:showLegendKey val="0"/>
          <c:showVal val="0"/>
          <c:showCatName val="0"/>
          <c:showSerName val="0"/>
          <c:showPercent val="0"/>
          <c:showBubbleSize val="0"/>
        </c:dLbls>
        <c:axId val="640733472"/>
        <c:axId val="640733800"/>
      </c:scatterChart>
      <c:valAx>
        <c:axId val="640733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0733800"/>
        <c:crosses val="autoZero"/>
        <c:crossBetween val="midCat"/>
      </c:valAx>
      <c:valAx>
        <c:axId val="640733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heihgt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0733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7'!$AH$18</c:f>
              <c:strCache>
                <c:ptCount val="1"/>
                <c:pt idx="0">
                  <c:v>C-C'</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7'!$AG$30:$AG$72</c:f>
              <c:numCache>
                <c:formatCode>General</c:formatCode>
                <c:ptCount val="43"/>
                <c:pt idx="0">
                  <c:v>1964.10092807</c:v>
                </c:pt>
                <c:pt idx="1">
                  <c:v>2142.6553548299999</c:v>
                </c:pt>
                <c:pt idx="2">
                  <c:v>2321.2097484999999</c:v>
                </c:pt>
                <c:pt idx="3">
                  <c:v>2499.7641092700001</c:v>
                </c:pt>
                <c:pt idx="4">
                  <c:v>2678.3184373099998</c:v>
                </c:pt>
                <c:pt idx="5">
                  <c:v>2856.8727327800002</c:v>
                </c:pt>
                <c:pt idx="6">
                  <c:v>3035.42699588</c:v>
                </c:pt>
                <c:pt idx="7">
                  <c:v>3213.9812267699999</c:v>
                </c:pt>
                <c:pt idx="8">
                  <c:v>3392.5354256300002</c:v>
                </c:pt>
                <c:pt idx="9">
                  <c:v>3571.0895926399999</c:v>
                </c:pt>
                <c:pt idx="10">
                  <c:v>3749.64372796</c:v>
                </c:pt>
                <c:pt idx="11">
                  <c:v>3928.1978317799999</c:v>
                </c:pt>
                <c:pt idx="12">
                  <c:v>4106.7519042800004</c:v>
                </c:pt>
                <c:pt idx="13">
                  <c:v>4285.30594561</c:v>
                </c:pt>
                <c:pt idx="14">
                  <c:v>4463.8599559699996</c:v>
                </c:pt>
                <c:pt idx="15">
                  <c:v>4642.4139355300003</c:v>
                </c:pt>
                <c:pt idx="16">
                  <c:v>4820.9678844600003</c:v>
                </c:pt>
                <c:pt idx="17">
                  <c:v>4999.5218029300004</c:v>
                </c:pt>
                <c:pt idx="18">
                  <c:v>5178.0756911300005</c:v>
                </c:pt>
                <c:pt idx="19">
                  <c:v>5356.6295492199997</c:v>
                </c:pt>
                <c:pt idx="20">
                  <c:v>5535.1833773899998</c:v>
                </c:pt>
                <c:pt idx="21">
                  <c:v>5713.7371757999999</c:v>
                </c:pt>
                <c:pt idx="22">
                  <c:v>5892.2909446399999</c:v>
                </c:pt>
                <c:pt idx="23">
                  <c:v>6070.8446840699999</c:v>
                </c:pt>
                <c:pt idx="24">
                  <c:v>6249.3983942799996</c:v>
                </c:pt>
                <c:pt idx="25">
                  <c:v>6427.9520754300001</c:v>
                </c:pt>
                <c:pt idx="26">
                  <c:v>6606.5057277100004</c:v>
                </c:pt>
                <c:pt idx="27">
                  <c:v>6785.0593512799996</c:v>
                </c:pt>
                <c:pt idx="28">
                  <c:v>6963.6129463300003</c:v>
                </c:pt>
                <c:pt idx="29">
                  <c:v>7142.1665130199999</c:v>
                </c:pt>
                <c:pt idx="30">
                  <c:v>7320.72005154</c:v>
                </c:pt>
                <c:pt idx="31">
                  <c:v>7499.2735620499998</c:v>
                </c:pt>
                <c:pt idx="32">
                  <c:v>7677.8270447300001</c:v>
                </c:pt>
                <c:pt idx="33">
                  <c:v>7856.38049976</c:v>
                </c:pt>
                <c:pt idx="34">
                  <c:v>8034.9339273200003</c:v>
                </c:pt>
                <c:pt idx="35">
                  <c:v>8213.4873275699993</c:v>
                </c:pt>
                <c:pt idx="36">
                  <c:v>8392.0407006799996</c:v>
                </c:pt>
                <c:pt idx="37">
                  <c:v>8570.5940468499994</c:v>
                </c:pt>
                <c:pt idx="38">
                  <c:v>8749.1473662400003</c:v>
                </c:pt>
                <c:pt idx="39">
                  <c:v>8927.7006590199999</c:v>
                </c:pt>
                <c:pt idx="40">
                  <c:v>9106.2539253699997</c:v>
                </c:pt>
                <c:pt idx="41">
                  <c:v>9284.8071654600008</c:v>
                </c:pt>
                <c:pt idx="42">
                  <c:v>9463.3603794699993</c:v>
                </c:pt>
              </c:numCache>
            </c:numRef>
          </c:xVal>
          <c:yVal>
            <c:numRef>
              <c:f>'Dome 7'!$AH$30:$AH$72</c:f>
              <c:numCache>
                <c:formatCode>General</c:formatCode>
                <c:ptCount val="43"/>
                <c:pt idx="0">
                  <c:v>210.31790000000001</c:v>
                </c:pt>
                <c:pt idx="1">
                  <c:v>220.10919999999999</c:v>
                </c:pt>
                <c:pt idx="2">
                  <c:v>227.6926</c:v>
                </c:pt>
                <c:pt idx="3">
                  <c:v>232.10900000000001</c:v>
                </c:pt>
                <c:pt idx="4">
                  <c:v>236.36420000000001</c:v>
                </c:pt>
                <c:pt idx="5">
                  <c:v>241.9913</c:v>
                </c:pt>
                <c:pt idx="6">
                  <c:v>247.83340000000001</c:v>
                </c:pt>
                <c:pt idx="7">
                  <c:v>252.25299999999999</c:v>
                </c:pt>
                <c:pt idx="8">
                  <c:v>252.3518</c:v>
                </c:pt>
                <c:pt idx="9">
                  <c:v>248.35769999999999</c:v>
                </c:pt>
                <c:pt idx="10">
                  <c:v>245.93379999999999</c:v>
                </c:pt>
                <c:pt idx="11">
                  <c:v>247.82929999999999</c:v>
                </c:pt>
                <c:pt idx="12">
                  <c:v>250.7302</c:v>
                </c:pt>
                <c:pt idx="13">
                  <c:v>250.50640000000001</c:v>
                </c:pt>
                <c:pt idx="14">
                  <c:v>246.6602</c:v>
                </c:pt>
                <c:pt idx="15">
                  <c:v>241.4444</c:v>
                </c:pt>
                <c:pt idx="16">
                  <c:v>242.6661</c:v>
                </c:pt>
                <c:pt idx="17">
                  <c:v>242.81979999999999</c:v>
                </c:pt>
                <c:pt idx="18">
                  <c:v>236.62270000000001</c:v>
                </c:pt>
                <c:pt idx="19">
                  <c:v>227.32990000000001</c:v>
                </c:pt>
                <c:pt idx="20">
                  <c:v>219.79849999999999</c:v>
                </c:pt>
                <c:pt idx="21">
                  <c:v>214.3467</c:v>
                </c:pt>
                <c:pt idx="22">
                  <c:v>207.71459999999999</c:v>
                </c:pt>
                <c:pt idx="23">
                  <c:v>200.0761</c:v>
                </c:pt>
                <c:pt idx="24">
                  <c:v>193.85120000000001</c:v>
                </c:pt>
                <c:pt idx="25">
                  <c:v>189.35890000000001</c:v>
                </c:pt>
                <c:pt idx="26">
                  <c:v>186.22319999999999</c:v>
                </c:pt>
                <c:pt idx="27">
                  <c:v>184.56379999999999</c:v>
                </c:pt>
                <c:pt idx="28">
                  <c:v>182.34309999999999</c:v>
                </c:pt>
                <c:pt idx="29">
                  <c:v>179.8124</c:v>
                </c:pt>
                <c:pt idx="30">
                  <c:v>181.94290000000001</c:v>
                </c:pt>
                <c:pt idx="31">
                  <c:v>190.54910000000001</c:v>
                </c:pt>
                <c:pt idx="32">
                  <c:v>201.19659999999999</c:v>
                </c:pt>
                <c:pt idx="33">
                  <c:v>207.35489999999999</c:v>
                </c:pt>
                <c:pt idx="34">
                  <c:v>210.40010000000001</c:v>
                </c:pt>
                <c:pt idx="35">
                  <c:v>210.43770000000001</c:v>
                </c:pt>
                <c:pt idx="36">
                  <c:v>204.06010000000001</c:v>
                </c:pt>
                <c:pt idx="37">
                  <c:v>193.95189999999999</c:v>
                </c:pt>
                <c:pt idx="38">
                  <c:v>182.3673</c:v>
                </c:pt>
                <c:pt idx="39">
                  <c:v>168.7937</c:v>
                </c:pt>
                <c:pt idx="40">
                  <c:v>154.2422</c:v>
                </c:pt>
                <c:pt idx="41">
                  <c:v>135.73650000000001</c:v>
                </c:pt>
                <c:pt idx="42">
                  <c:v>107.72450000000001</c:v>
                </c:pt>
              </c:numCache>
            </c:numRef>
          </c:yVal>
          <c:smooth val="0"/>
          <c:extLst>
            <c:ext xmlns:c16="http://schemas.microsoft.com/office/drawing/2014/chart" uri="{C3380CC4-5D6E-409C-BE32-E72D297353CC}">
              <c16:uniqueId val="{00000000-4CCB-494B-B5F3-4CC1E3B9FE7D}"/>
            </c:ext>
          </c:extLst>
        </c:ser>
        <c:ser>
          <c:idx val="1"/>
          <c:order val="1"/>
          <c:tx>
            <c:v>Best_ 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0782786526684164"/>
                  <c:y val="0.4169590259550889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7'!$AG$30,'Dome 7'!$AG$72)</c:f>
              <c:numCache>
                <c:formatCode>General</c:formatCode>
                <c:ptCount val="2"/>
                <c:pt idx="0">
                  <c:v>1964.10092807</c:v>
                </c:pt>
                <c:pt idx="1">
                  <c:v>9463.3603794699993</c:v>
                </c:pt>
              </c:numCache>
            </c:numRef>
          </c:xVal>
          <c:yVal>
            <c:numRef>
              <c:f>('Dome 7'!$AH$30,'Dome 7'!$AH$72)</c:f>
              <c:numCache>
                <c:formatCode>General</c:formatCode>
                <c:ptCount val="2"/>
                <c:pt idx="0">
                  <c:v>210.31790000000001</c:v>
                </c:pt>
                <c:pt idx="1">
                  <c:v>107.72450000000001</c:v>
                </c:pt>
              </c:numCache>
            </c:numRef>
          </c:yVal>
          <c:smooth val="0"/>
          <c:extLst>
            <c:ext xmlns:c16="http://schemas.microsoft.com/office/drawing/2014/chart" uri="{C3380CC4-5D6E-409C-BE32-E72D297353CC}">
              <c16:uniqueId val="{00000002-4CCB-494B-B5F3-4CC1E3B9FE7D}"/>
            </c:ext>
          </c:extLst>
        </c:ser>
        <c:dLbls>
          <c:showLegendKey val="0"/>
          <c:showVal val="0"/>
          <c:showCatName val="0"/>
          <c:showSerName val="0"/>
          <c:showPercent val="0"/>
          <c:showBubbleSize val="0"/>
        </c:dLbls>
        <c:axId val="646985440"/>
        <c:axId val="646979208"/>
      </c:scatterChart>
      <c:valAx>
        <c:axId val="6469854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6979208"/>
        <c:crosses val="autoZero"/>
        <c:crossBetween val="midCat"/>
      </c:valAx>
      <c:valAx>
        <c:axId val="646979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a:t>
                </a:r>
                <a:r>
                  <a:rPr lang="en-US" baseline="0"/>
                  <a: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69854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 C-C'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C-C'</c:v>
          </c:tx>
          <c:spPr>
            <a:ln w="25400" cap="rnd">
              <a:noFill/>
              <a:round/>
            </a:ln>
            <a:effectLst/>
          </c:spPr>
          <c:marker>
            <c:symbol val="circle"/>
            <c:size val="5"/>
            <c:spPr>
              <a:solidFill>
                <a:schemeClr val="accent1"/>
              </a:solidFill>
              <a:ln w="9525">
                <a:solidFill>
                  <a:schemeClr val="accent1"/>
                </a:solidFill>
              </a:ln>
              <a:effectLst/>
            </c:spPr>
          </c:marker>
          <c:xVal>
            <c:numRef>
              <c:f>'Dome 7'!$AG$30:$AG$72</c:f>
              <c:numCache>
                <c:formatCode>General</c:formatCode>
                <c:ptCount val="43"/>
                <c:pt idx="0">
                  <c:v>1964.10092807</c:v>
                </c:pt>
                <c:pt idx="1">
                  <c:v>2142.6553548299999</c:v>
                </c:pt>
                <c:pt idx="2">
                  <c:v>2321.2097484999999</c:v>
                </c:pt>
                <c:pt idx="3">
                  <c:v>2499.7641092700001</c:v>
                </c:pt>
                <c:pt idx="4">
                  <c:v>2678.3184373099998</c:v>
                </c:pt>
                <c:pt idx="5">
                  <c:v>2856.8727327800002</c:v>
                </c:pt>
                <c:pt idx="6">
                  <c:v>3035.42699588</c:v>
                </c:pt>
                <c:pt idx="7">
                  <c:v>3213.9812267699999</c:v>
                </c:pt>
                <c:pt idx="8">
                  <c:v>3392.5354256300002</c:v>
                </c:pt>
                <c:pt idx="9">
                  <c:v>3571.0895926399999</c:v>
                </c:pt>
                <c:pt idx="10">
                  <c:v>3749.64372796</c:v>
                </c:pt>
                <c:pt idx="11">
                  <c:v>3928.1978317799999</c:v>
                </c:pt>
                <c:pt idx="12">
                  <c:v>4106.7519042800004</c:v>
                </c:pt>
                <c:pt idx="13">
                  <c:v>4285.30594561</c:v>
                </c:pt>
                <c:pt idx="14">
                  <c:v>4463.8599559699996</c:v>
                </c:pt>
                <c:pt idx="15">
                  <c:v>4642.4139355300003</c:v>
                </c:pt>
                <c:pt idx="16">
                  <c:v>4820.9678844600003</c:v>
                </c:pt>
                <c:pt idx="17">
                  <c:v>4999.5218029300004</c:v>
                </c:pt>
                <c:pt idx="18">
                  <c:v>5178.0756911300005</c:v>
                </c:pt>
                <c:pt idx="19">
                  <c:v>5356.6295492199997</c:v>
                </c:pt>
                <c:pt idx="20">
                  <c:v>5535.1833773899998</c:v>
                </c:pt>
                <c:pt idx="21">
                  <c:v>5713.7371757999999</c:v>
                </c:pt>
                <c:pt idx="22">
                  <c:v>5892.2909446399999</c:v>
                </c:pt>
                <c:pt idx="23">
                  <c:v>6070.8446840699999</c:v>
                </c:pt>
                <c:pt idx="24">
                  <c:v>6249.3983942799996</c:v>
                </c:pt>
                <c:pt idx="25">
                  <c:v>6427.9520754300001</c:v>
                </c:pt>
                <c:pt idx="26">
                  <c:v>6606.5057277100004</c:v>
                </c:pt>
                <c:pt idx="27">
                  <c:v>6785.0593512799996</c:v>
                </c:pt>
                <c:pt idx="28">
                  <c:v>6963.6129463300003</c:v>
                </c:pt>
                <c:pt idx="29">
                  <c:v>7142.1665130199999</c:v>
                </c:pt>
                <c:pt idx="30">
                  <c:v>7320.72005154</c:v>
                </c:pt>
                <c:pt idx="31">
                  <c:v>7499.2735620499998</c:v>
                </c:pt>
                <c:pt idx="32">
                  <c:v>7677.8270447300001</c:v>
                </c:pt>
                <c:pt idx="33">
                  <c:v>7856.38049976</c:v>
                </c:pt>
                <c:pt idx="34">
                  <c:v>8034.9339273200003</c:v>
                </c:pt>
                <c:pt idx="35">
                  <c:v>8213.4873275699993</c:v>
                </c:pt>
                <c:pt idx="36">
                  <c:v>8392.0407006799996</c:v>
                </c:pt>
                <c:pt idx="37">
                  <c:v>8570.5940468499994</c:v>
                </c:pt>
                <c:pt idx="38">
                  <c:v>8749.1473662400003</c:v>
                </c:pt>
                <c:pt idx="39">
                  <c:v>8927.7006590199999</c:v>
                </c:pt>
                <c:pt idx="40">
                  <c:v>9106.2539253699997</c:v>
                </c:pt>
                <c:pt idx="41">
                  <c:v>9284.8071654600008</c:v>
                </c:pt>
                <c:pt idx="42">
                  <c:v>9463.3603794699993</c:v>
                </c:pt>
              </c:numCache>
            </c:numRef>
          </c:xVal>
          <c:yVal>
            <c:numRef>
              <c:f>'Dome 7'!$AT$20:$AT$62</c:f>
              <c:numCache>
                <c:formatCode>General</c:formatCode>
                <c:ptCount val="43"/>
                <c:pt idx="0">
                  <c:v>3.6082714559000806E-2</c:v>
                </c:pt>
                <c:pt idx="1">
                  <c:v>12.273578361170991</c:v>
                </c:pt>
                <c:pt idx="2">
                  <c:v>22.303173554450012</c:v>
                </c:pt>
                <c:pt idx="3">
                  <c:v>29.165768296999005</c:v>
                </c:pt>
                <c:pt idx="4">
                  <c:v>35.867162591147007</c:v>
                </c:pt>
                <c:pt idx="5">
                  <c:v>43.940456439086006</c:v>
                </c:pt>
                <c:pt idx="6">
                  <c:v>52.228749843556017</c:v>
                </c:pt>
                <c:pt idx="7">
                  <c:v>59.09454280674899</c:v>
                </c:pt>
                <c:pt idx="8">
                  <c:v>61.639535331130986</c:v>
                </c:pt>
                <c:pt idx="9">
                  <c:v>60.091627419167992</c:v>
                </c:pt>
                <c:pt idx="10">
                  <c:v>60.113919073051989</c:v>
                </c:pt>
                <c:pt idx="11">
                  <c:v>64.455610295386009</c:v>
                </c:pt>
                <c:pt idx="12">
                  <c:v>69.802701088636013</c:v>
                </c:pt>
                <c:pt idx="13">
                  <c:v>72.025091454857005</c:v>
                </c:pt>
                <c:pt idx="14">
                  <c:v>70.625081396789</c:v>
                </c:pt>
                <c:pt idx="15">
                  <c:v>67.855470916760993</c:v>
                </c:pt>
                <c:pt idx="16">
                  <c:v>71.523360017102021</c:v>
                </c:pt>
                <c:pt idx="17">
                  <c:v>74.123248700141005</c:v>
                </c:pt>
                <c:pt idx="18">
                  <c:v>70.372336968481022</c:v>
                </c:pt>
                <c:pt idx="19">
                  <c:v>63.525724824314011</c:v>
                </c:pt>
                <c:pt idx="20">
                  <c:v>58.440512270243005</c:v>
                </c:pt>
                <c:pt idx="21">
                  <c:v>55.43489930845999</c:v>
                </c:pt>
                <c:pt idx="22">
                  <c:v>51.248985941568009</c:v>
                </c:pt>
                <c:pt idx="23">
                  <c:v>46.056672171759004</c:v>
                </c:pt>
                <c:pt idx="24">
                  <c:v>42.277958001636023</c:v>
                </c:pt>
                <c:pt idx="25">
                  <c:v>40.23184343339102</c:v>
                </c:pt>
                <c:pt idx="26">
                  <c:v>39.542328469626995</c:v>
                </c:pt>
                <c:pt idx="27">
                  <c:v>40.329113112535993</c:v>
                </c:pt>
                <c:pt idx="28">
                  <c:v>40.554597364721019</c:v>
                </c:pt>
                <c:pt idx="29">
                  <c:v>40.470081228373999</c:v>
                </c:pt>
                <c:pt idx="30">
                  <c:v>45.046764706098031</c:v>
                </c:pt>
                <c:pt idx="31">
                  <c:v>56.099147800085007</c:v>
                </c:pt>
                <c:pt idx="32">
                  <c:v>69.192830512800981</c:v>
                </c:pt>
                <c:pt idx="33">
                  <c:v>77.797312846711975</c:v>
                </c:pt>
                <c:pt idx="34">
                  <c:v>83.28869480428402</c:v>
                </c:pt>
                <c:pt idx="35">
                  <c:v>85.772476387709006</c:v>
                </c:pt>
                <c:pt idx="36">
                  <c:v>81.841057599316002</c:v>
                </c:pt>
                <c:pt idx="37">
                  <c:v>74.179038441844995</c:v>
                </c:pt>
                <c:pt idx="38">
                  <c:v>65.040618917488004</c:v>
                </c:pt>
                <c:pt idx="39">
                  <c:v>53.913199028573999</c:v>
                </c:pt>
                <c:pt idx="40">
                  <c:v>41.807878777569002</c:v>
                </c:pt>
                <c:pt idx="41">
                  <c:v>25.748358166802021</c:v>
                </c:pt>
                <c:pt idx="42">
                  <c:v>0.18253719873899854</c:v>
                </c:pt>
              </c:numCache>
            </c:numRef>
          </c:yVal>
          <c:smooth val="0"/>
          <c:extLst>
            <c:ext xmlns:c16="http://schemas.microsoft.com/office/drawing/2014/chart" uri="{C3380CC4-5D6E-409C-BE32-E72D297353CC}">
              <c16:uniqueId val="{00000000-B9ED-5645-BFF2-54D1906A8C90}"/>
            </c:ext>
          </c:extLst>
        </c:ser>
        <c:dLbls>
          <c:showLegendKey val="0"/>
          <c:showVal val="0"/>
          <c:showCatName val="0"/>
          <c:showSerName val="0"/>
          <c:showPercent val="0"/>
          <c:showBubbleSize val="0"/>
        </c:dLbls>
        <c:axId val="646977240"/>
        <c:axId val="646979536"/>
      </c:scatterChart>
      <c:valAx>
        <c:axId val="6469772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a:t>
                </a:r>
                <a:r>
                  <a:rPr lang="en-US" baseline="0"/>
                  <a:t> </a:t>
                </a:r>
                <a:r>
                  <a:rPr lang="en-US"/>
                  <a:t>(m)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6979536"/>
        <c:crosses val="autoZero"/>
        <c:crossBetween val="midCat"/>
      </c:valAx>
      <c:valAx>
        <c:axId val="646979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height</a:t>
                </a:r>
                <a:r>
                  <a:rPr lang="en-US" baseline="0"/>
                  <a: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69772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7'!$BE$18</c:f>
              <c:strCache>
                <c:ptCount val="1"/>
                <c:pt idx="0">
                  <c:v>D-D'</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7'!$BD$31:$BD$83</c:f>
              <c:numCache>
                <c:formatCode>General</c:formatCode>
                <c:ptCount val="53"/>
                <c:pt idx="0">
                  <c:v>2225.9193980700002</c:v>
                </c:pt>
                <c:pt idx="1">
                  <c:v>2411.4029939400002</c:v>
                </c:pt>
                <c:pt idx="2">
                  <c:v>2596.8851001100002</c:v>
                </c:pt>
                <c:pt idx="3">
                  <c:v>2782.3657167299998</c:v>
                </c:pt>
                <c:pt idx="4">
                  <c:v>2967.84484393</c:v>
                </c:pt>
                <c:pt idx="5">
                  <c:v>3153.3224818600002</c:v>
                </c:pt>
                <c:pt idx="6">
                  <c:v>3338.79863067</c:v>
                </c:pt>
                <c:pt idx="7">
                  <c:v>3524.27329048</c:v>
                </c:pt>
                <c:pt idx="8">
                  <c:v>3709.7464614400001</c:v>
                </c:pt>
                <c:pt idx="9">
                  <c:v>3895.21814369</c:v>
                </c:pt>
                <c:pt idx="10">
                  <c:v>4080.6883373800001</c:v>
                </c:pt>
                <c:pt idx="11">
                  <c:v>4266.1570426500002</c:v>
                </c:pt>
                <c:pt idx="12">
                  <c:v>4451.62425962</c:v>
                </c:pt>
                <c:pt idx="13">
                  <c:v>4637.0899884600003</c:v>
                </c:pt>
                <c:pt idx="14">
                  <c:v>4822.55422929</c:v>
                </c:pt>
                <c:pt idx="15">
                  <c:v>5008.01698227</c:v>
                </c:pt>
                <c:pt idx="16">
                  <c:v>5193.47824752</c:v>
                </c:pt>
                <c:pt idx="17">
                  <c:v>5378.9380251900002</c:v>
                </c:pt>
                <c:pt idx="18">
                  <c:v>5564.39631543</c:v>
                </c:pt>
                <c:pt idx="19">
                  <c:v>5749.8531183699997</c:v>
                </c:pt>
                <c:pt idx="20">
                  <c:v>5935.3084341599997</c:v>
                </c:pt>
                <c:pt idx="21">
                  <c:v>6120.7622629300004</c:v>
                </c:pt>
                <c:pt idx="22">
                  <c:v>6306.2146048300001</c:v>
                </c:pt>
                <c:pt idx="23">
                  <c:v>6491.6654599900003</c:v>
                </c:pt>
                <c:pt idx="24">
                  <c:v>6677.1148285700001</c:v>
                </c:pt>
                <c:pt idx="25">
                  <c:v>6862.5627106900001</c:v>
                </c:pt>
                <c:pt idx="26">
                  <c:v>7048.0091065099996</c:v>
                </c:pt>
                <c:pt idx="27">
                  <c:v>7233.4540161499999</c:v>
                </c:pt>
                <c:pt idx="28">
                  <c:v>7418.8974397800002</c:v>
                </c:pt>
                <c:pt idx="29">
                  <c:v>7604.3393775100003</c:v>
                </c:pt>
                <c:pt idx="30">
                  <c:v>7789.7798295100001</c:v>
                </c:pt>
                <c:pt idx="31">
                  <c:v>7975.2187958900004</c:v>
                </c:pt>
                <c:pt idx="32">
                  <c:v>8160.6562768200001</c:v>
                </c:pt>
                <c:pt idx="33">
                  <c:v>8346.0922724200009</c:v>
                </c:pt>
                <c:pt idx="34">
                  <c:v>8531.52678285</c:v>
                </c:pt>
                <c:pt idx="35">
                  <c:v>8716.9598082299999</c:v>
                </c:pt>
                <c:pt idx="36">
                  <c:v>8902.3913487200007</c:v>
                </c:pt>
                <c:pt idx="37">
                  <c:v>9087.82140445</c:v>
                </c:pt>
                <c:pt idx="38">
                  <c:v>9273.2499755600002</c:v>
                </c:pt>
                <c:pt idx="39">
                  <c:v>9458.6770622000004</c:v>
                </c:pt>
                <c:pt idx="40">
                  <c:v>9644.1026645000002</c:v>
                </c:pt>
                <c:pt idx="41">
                  <c:v>9829.5267826100007</c:v>
                </c:pt>
                <c:pt idx="42">
                  <c:v>10014.949416699999</c:v>
                </c:pt>
                <c:pt idx="43">
                  <c:v>10200.3705668</c:v>
                </c:pt>
                <c:pt idx="44">
                  <c:v>10385.790233199999</c:v>
                </c:pt>
                <c:pt idx="45">
                  <c:v>10571.208415900001</c:v>
                </c:pt>
                <c:pt idx="46">
                  <c:v>10756.6251152</c:v>
                </c:pt>
                <c:pt idx="47">
                  <c:v>10942.040331099999</c:v>
                </c:pt>
                <c:pt idx="48">
                  <c:v>11127.4540638</c:v>
                </c:pt>
                <c:pt idx="49">
                  <c:v>11312.866313500001</c:v>
                </c:pt>
                <c:pt idx="50">
                  <c:v>11498.2770802</c:v>
                </c:pt>
                <c:pt idx="51">
                  <c:v>11683.6863641</c:v>
                </c:pt>
                <c:pt idx="52">
                  <c:v>11869.0941654</c:v>
                </c:pt>
              </c:numCache>
            </c:numRef>
          </c:xVal>
          <c:yVal>
            <c:numRef>
              <c:f>'Dome 7'!$BE$31:$BE$83</c:f>
              <c:numCache>
                <c:formatCode>General</c:formatCode>
                <c:ptCount val="53"/>
                <c:pt idx="0">
                  <c:v>237.31960000000001</c:v>
                </c:pt>
                <c:pt idx="1">
                  <c:v>236.488</c:v>
                </c:pt>
                <c:pt idx="2">
                  <c:v>236.90190000000001</c:v>
                </c:pt>
                <c:pt idx="3">
                  <c:v>240.16800000000001</c:v>
                </c:pt>
                <c:pt idx="4">
                  <c:v>243.37620000000001</c:v>
                </c:pt>
                <c:pt idx="5">
                  <c:v>245.07919999999999</c:v>
                </c:pt>
                <c:pt idx="6">
                  <c:v>246.03280000000001</c:v>
                </c:pt>
                <c:pt idx="7">
                  <c:v>248.05709999999999</c:v>
                </c:pt>
                <c:pt idx="8">
                  <c:v>249.89169999999999</c:v>
                </c:pt>
                <c:pt idx="9">
                  <c:v>249.73220000000001</c:v>
                </c:pt>
                <c:pt idx="10">
                  <c:v>248.9366</c:v>
                </c:pt>
                <c:pt idx="11">
                  <c:v>247.49359999999999</c:v>
                </c:pt>
                <c:pt idx="12">
                  <c:v>247.42910000000001</c:v>
                </c:pt>
                <c:pt idx="13">
                  <c:v>248.9487</c:v>
                </c:pt>
                <c:pt idx="14">
                  <c:v>251.24180000000001</c:v>
                </c:pt>
                <c:pt idx="15">
                  <c:v>256.10050000000001</c:v>
                </c:pt>
                <c:pt idx="16">
                  <c:v>260.42759999999998</c:v>
                </c:pt>
                <c:pt idx="17">
                  <c:v>259.94569999999999</c:v>
                </c:pt>
                <c:pt idx="18">
                  <c:v>257.90949999999998</c:v>
                </c:pt>
                <c:pt idx="19">
                  <c:v>261.2525</c:v>
                </c:pt>
                <c:pt idx="20">
                  <c:v>267.88040000000001</c:v>
                </c:pt>
                <c:pt idx="21">
                  <c:v>273.44110000000001</c:v>
                </c:pt>
                <c:pt idx="22">
                  <c:v>268.06290000000001</c:v>
                </c:pt>
                <c:pt idx="23">
                  <c:v>253.2457</c:v>
                </c:pt>
                <c:pt idx="24">
                  <c:v>244.46719999999999</c:v>
                </c:pt>
                <c:pt idx="25">
                  <c:v>244.34829999999999</c:v>
                </c:pt>
                <c:pt idx="26">
                  <c:v>248.8603</c:v>
                </c:pt>
                <c:pt idx="27">
                  <c:v>250.90639999999999</c:v>
                </c:pt>
                <c:pt idx="28">
                  <c:v>250.14340000000001</c:v>
                </c:pt>
                <c:pt idx="29">
                  <c:v>246.48410000000001</c:v>
                </c:pt>
                <c:pt idx="30">
                  <c:v>241.92859999999999</c:v>
                </c:pt>
                <c:pt idx="31">
                  <c:v>235.70259999999999</c:v>
                </c:pt>
                <c:pt idx="32">
                  <c:v>228.5027</c:v>
                </c:pt>
                <c:pt idx="33">
                  <c:v>226.10079999999999</c:v>
                </c:pt>
                <c:pt idx="34">
                  <c:v>229.84299999999999</c:v>
                </c:pt>
                <c:pt idx="35">
                  <c:v>237.54329999999999</c:v>
                </c:pt>
                <c:pt idx="36">
                  <c:v>244.6687</c:v>
                </c:pt>
                <c:pt idx="37">
                  <c:v>250.0993</c:v>
                </c:pt>
                <c:pt idx="38">
                  <c:v>253.55330000000001</c:v>
                </c:pt>
                <c:pt idx="39">
                  <c:v>254.1936</c:v>
                </c:pt>
                <c:pt idx="40">
                  <c:v>253.01419999999999</c:v>
                </c:pt>
                <c:pt idx="41">
                  <c:v>251.25810000000001</c:v>
                </c:pt>
                <c:pt idx="42">
                  <c:v>247.38339999999999</c:v>
                </c:pt>
                <c:pt idx="43">
                  <c:v>242.6687</c:v>
                </c:pt>
                <c:pt idx="44">
                  <c:v>242.38329999999999</c:v>
                </c:pt>
                <c:pt idx="45">
                  <c:v>242.3905</c:v>
                </c:pt>
                <c:pt idx="46">
                  <c:v>233.00890000000001</c:v>
                </c:pt>
                <c:pt idx="47">
                  <c:v>218.29849999999999</c:v>
                </c:pt>
                <c:pt idx="48">
                  <c:v>205.02809999999999</c:v>
                </c:pt>
                <c:pt idx="49">
                  <c:v>195.27809999999999</c:v>
                </c:pt>
                <c:pt idx="50">
                  <c:v>192.53149999999999</c:v>
                </c:pt>
                <c:pt idx="51">
                  <c:v>196.7501</c:v>
                </c:pt>
                <c:pt idx="52">
                  <c:v>208.17070000000001</c:v>
                </c:pt>
              </c:numCache>
            </c:numRef>
          </c:yVal>
          <c:smooth val="0"/>
          <c:extLst>
            <c:ext xmlns:c16="http://schemas.microsoft.com/office/drawing/2014/chart" uri="{C3380CC4-5D6E-409C-BE32-E72D297353CC}">
              <c16:uniqueId val="{00000000-9CA9-2049-9013-EBDFB4A8A6E4}"/>
            </c:ext>
          </c:extLst>
        </c:ser>
        <c:ser>
          <c:idx val="1"/>
          <c:order val="1"/>
          <c:tx>
            <c:v>Best 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7395931758530184"/>
                  <c:y val="0.6566400554097404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7'!$BD$31,'Dome 7'!$BD$83)</c:f>
              <c:numCache>
                <c:formatCode>General</c:formatCode>
                <c:ptCount val="2"/>
                <c:pt idx="0">
                  <c:v>2225.9193980700002</c:v>
                </c:pt>
                <c:pt idx="1">
                  <c:v>11869.0941654</c:v>
                </c:pt>
              </c:numCache>
            </c:numRef>
          </c:xVal>
          <c:yVal>
            <c:numRef>
              <c:f>('Dome 7'!$BE$31,'Dome 7'!$BE$83)</c:f>
              <c:numCache>
                <c:formatCode>General</c:formatCode>
                <c:ptCount val="2"/>
                <c:pt idx="0">
                  <c:v>237.31960000000001</c:v>
                </c:pt>
                <c:pt idx="1">
                  <c:v>208.17070000000001</c:v>
                </c:pt>
              </c:numCache>
            </c:numRef>
          </c:yVal>
          <c:smooth val="0"/>
          <c:extLst>
            <c:ext xmlns:c16="http://schemas.microsoft.com/office/drawing/2014/chart" uri="{C3380CC4-5D6E-409C-BE32-E72D297353CC}">
              <c16:uniqueId val="{00000002-9CA9-2049-9013-EBDFB4A8A6E4}"/>
            </c:ext>
          </c:extLst>
        </c:ser>
        <c:dLbls>
          <c:showLegendKey val="0"/>
          <c:showVal val="0"/>
          <c:showCatName val="0"/>
          <c:showSerName val="0"/>
          <c:showPercent val="0"/>
          <c:showBubbleSize val="0"/>
        </c:dLbls>
        <c:axId val="637856176"/>
        <c:axId val="637857160"/>
      </c:scatterChart>
      <c:valAx>
        <c:axId val="6378561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857160"/>
        <c:crosses val="autoZero"/>
        <c:crossBetween val="midCat"/>
      </c:valAx>
      <c:valAx>
        <c:axId val="637857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heihgt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8561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 D-D'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D-D'</c:v>
          </c:tx>
          <c:spPr>
            <a:ln w="25400" cap="rnd">
              <a:noFill/>
              <a:round/>
            </a:ln>
            <a:effectLst/>
          </c:spPr>
          <c:marker>
            <c:symbol val="circle"/>
            <c:size val="5"/>
            <c:spPr>
              <a:solidFill>
                <a:schemeClr val="accent1"/>
              </a:solidFill>
              <a:ln w="9525">
                <a:solidFill>
                  <a:schemeClr val="accent1"/>
                </a:solidFill>
              </a:ln>
              <a:effectLst/>
            </c:spPr>
          </c:marker>
          <c:xVal>
            <c:numRef>
              <c:f>'Dome 7'!$BD$31:$BD$83</c:f>
              <c:numCache>
                <c:formatCode>General</c:formatCode>
                <c:ptCount val="53"/>
                <c:pt idx="0">
                  <c:v>2225.9193980700002</c:v>
                </c:pt>
                <c:pt idx="1">
                  <c:v>2411.4029939400002</c:v>
                </c:pt>
                <c:pt idx="2">
                  <c:v>2596.8851001100002</c:v>
                </c:pt>
                <c:pt idx="3">
                  <c:v>2782.3657167299998</c:v>
                </c:pt>
                <c:pt idx="4">
                  <c:v>2967.84484393</c:v>
                </c:pt>
                <c:pt idx="5">
                  <c:v>3153.3224818600002</c:v>
                </c:pt>
                <c:pt idx="6">
                  <c:v>3338.79863067</c:v>
                </c:pt>
                <c:pt idx="7">
                  <c:v>3524.27329048</c:v>
                </c:pt>
                <c:pt idx="8">
                  <c:v>3709.7464614400001</c:v>
                </c:pt>
                <c:pt idx="9">
                  <c:v>3895.21814369</c:v>
                </c:pt>
                <c:pt idx="10">
                  <c:v>4080.6883373800001</c:v>
                </c:pt>
                <c:pt idx="11">
                  <c:v>4266.1570426500002</c:v>
                </c:pt>
                <c:pt idx="12">
                  <c:v>4451.62425962</c:v>
                </c:pt>
                <c:pt idx="13">
                  <c:v>4637.0899884600003</c:v>
                </c:pt>
                <c:pt idx="14">
                  <c:v>4822.55422929</c:v>
                </c:pt>
                <c:pt idx="15">
                  <c:v>5008.01698227</c:v>
                </c:pt>
                <c:pt idx="16">
                  <c:v>5193.47824752</c:v>
                </c:pt>
                <c:pt idx="17">
                  <c:v>5378.9380251900002</c:v>
                </c:pt>
                <c:pt idx="18">
                  <c:v>5564.39631543</c:v>
                </c:pt>
                <c:pt idx="19">
                  <c:v>5749.8531183699997</c:v>
                </c:pt>
                <c:pt idx="20">
                  <c:v>5935.3084341599997</c:v>
                </c:pt>
                <c:pt idx="21">
                  <c:v>6120.7622629300004</c:v>
                </c:pt>
                <c:pt idx="22">
                  <c:v>6306.2146048300001</c:v>
                </c:pt>
                <c:pt idx="23">
                  <c:v>6491.6654599900003</c:v>
                </c:pt>
                <c:pt idx="24">
                  <c:v>6677.1148285700001</c:v>
                </c:pt>
                <c:pt idx="25">
                  <c:v>6862.5627106900001</c:v>
                </c:pt>
                <c:pt idx="26">
                  <c:v>7048.0091065099996</c:v>
                </c:pt>
                <c:pt idx="27">
                  <c:v>7233.4540161499999</c:v>
                </c:pt>
                <c:pt idx="28">
                  <c:v>7418.8974397800002</c:v>
                </c:pt>
                <c:pt idx="29">
                  <c:v>7604.3393775100003</c:v>
                </c:pt>
                <c:pt idx="30">
                  <c:v>7789.7798295100001</c:v>
                </c:pt>
                <c:pt idx="31">
                  <c:v>7975.2187958900004</c:v>
                </c:pt>
                <c:pt idx="32">
                  <c:v>8160.6562768200001</c:v>
                </c:pt>
                <c:pt idx="33">
                  <c:v>8346.0922724200009</c:v>
                </c:pt>
                <c:pt idx="34">
                  <c:v>8531.52678285</c:v>
                </c:pt>
                <c:pt idx="35">
                  <c:v>8716.9598082299999</c:v>
                </c:pt>
                <c:pt idx="36">
                  <c:v>8902.3913487200007</c:v>
                </c:pt>
                <c:pt idx="37">
                  <c:v>9087.82140445</c:v>
                </c:pt>
                <c:pt idx="38">
                  <c:v>9273.2499755600002</c:v>
                </c:pt>
                <c:pt idx="39">
                  <c:v>9458.6770622000004</c:v>
                </c:pt>
                <c:pt idx="40">
                  <c:v>9644.1026645000002</c:v>
                </c:pt>
                <c:pt idx="41">
                  <c:v>9829.5267826100007</c:v>
                </c:pt>
                <c:pt idx="42">
                  <c:v>10014.949416699999</c:v>
                </c:pt>
                <c:pt idx="43">
                  <c:v>10200.3705668</c:v>
                </c:pt>
                <c:pt idx="44">
                  <c:v>10385.790233199999</c:v>
                </c:pt>
                <c:pt idx="45">
                  <c:v>10571.208415900001</c:v>
                </c:pt>
                <c:pt idx="46">
                  <c:v>10756.6251152</c:v>
                </c:pt>
                <c:pt idx="47">
                  <c:v>10942.040331099999</c:v>
                </c:pt>
                <c:pt idx="48">
                  <c:v>11127.4540638</c:v>
                </c:pt>
                <c:pt idx="49">
                  <c:v>11312.866313500001</c:v>
                </c:pt>
                <c:pt idx="50">
                  <c:v>11498.2770802</c:v>
                </c:pt>
                <c:pt idx="51">
                  <c:v>11683.6863641</c:v>
                </c:pt>
                <c:pt idx="52">
                  <c:v>11869.0941654</c:v>
                </c:pt>
              </c:numCache>
            </c:numRef>
          </c:xVal>
          <c:yVal>
            <c:numRef>
              <c:f>'Dome 7'!$BP$19:$BP$71</c:f>
              <c:numCache>
                <c:formatCode>General</c:formatCode>
                <c:ptCount val="53"/>
                <c:pt idx="0">
                  <c:v>-5.2641805789988894E-2</c:v>
                </c:pt>
                <c:pt idx="1">
                  <c:v>-0.32779101818002232</c:v>
                </c:pt>
                <c:pt idx="2">
                  <c:v>0.64255530033000241</c:v>
                </c:pt>
                <c:pt idx="3">
                  <c:v>4.4650971501899903</c:v>
                </c:pt>
                <c:pt idx="4">
                  <c:v>8.229734531790001</c:v>
                </c:pt>
                <c:pt idx="5">
                  <c:v>10.489167445579966</c:v>
                </c:pt>
                <c:pt idx="6">
                  <c:v>11.999195892009993</c:v>
                </c:pt>
                <c:pt idx="7">
                  <c:v>14.579919871439984</c:v>
                </c:pt>
                <c:pt idx="8">
                  <c:v>16.970939384319962</c:v>
                </c:pt>
                <c:pt idx="9">
                  <c:v>17.367854431069986</c:v>
                </c:pt>
                <c:pt idx="10">
                  <c:v>17.128665012139976</c:v>
                </c:pt>
                <c:pt idx="11">
                  <c:v>16.24207112794997</c:v>
                </c:pt>
                <c:pt idx="12">
                  <c:v>16.733972778859993</c:v>
                </c:pt>
                <c:pt idx="13">
                  <c:v>18.809969965379992</c:v>
                </c:pt>
                <c:pt idx="14">
                  <c:v>21.65946268786999</c:v>
                </c:pt>
                <c:pt idx="15">
                  <c:v>27.074550946810007</c:v>
                </c:pt>
                <c:pt idx="16">
                  <c:v>31.95803474255996</c:v>
                </c:pt>
                <c:pt idx="17">
                  <c:v>32.032514075569964</c:v>
                </c:pt>
                <c:pt idx="18">
                  <c:v>30.552688946289976</c:v>
                </c:pt>
                <c:pt idx="19">
                  <c:v>34.452059355109981</c:v>
                </c:pt>
                <c:pt idx="20">
                  <c:v>41.636325302480003</c:v>
                </c:pt>
                <c:pt idx="21">
                  <c:v>47.75338678879001</c:v>
                </c:pt>
                <c:pt idx="22">
                  <c:v>42.931543814489999</c:v>
                </c:pt>
                <c:pt idx="23">
                  <c:v>28.670696379969996</c:v>
                </c:pt>
                <c:pt idx="24">
                  <c:v>20.448544485709988</c:v>
                </c:pt>
                <c:pt idx="25">
                  <c:v>20.885988132069997</c:v>
                </c:pt>
                <c:pt idx="26">
                  <c:v>25.954327319529995</c:v>
                </c:pt>
                <c:pt idx="27">
                  <c:v>28.556762048449968</c:v>
                </c:pt>
                <c:pt idx="28">
                  <c:v>28.350092319340007</c:v>
                </c:pt>
                <c:pt idx="29">
                  <c:v>25.247118132530005</c:v>
                </c:pt>
                <c:pt idx="30">
                  <c:v>21.247939488529966</c:v>
                </c:pt>
                <c:pt idx="31">
                  <c:v>15.578256387669995</c:v>
                </c:pt>
                <c:pt idx="32">
                  <c:v>8.9346688304599979</c:v>
                </c:pt>
                <c:pt idx="33">
                  <c:v>7.0890768172599792</c:v>
                </c:pt>
                <c:pt idx="34">
                  <c:v>11.387580348549989</c:v>
                </c:pt>
                <c:pt idx="35">
                  <c:v>19.64417942468998</c:v>
                </c:pt>
                <c:pt idx="36">
                  <c:v>27.325874046159981</c:v>
                </c:pt>
                <c:pt idx="37">
                  <c:v>33.312764213349993</c:v>
                </c:pt>
                <c:pt idx="38">
                  <c:v>37.32304992668</c:v>
                </c:pt>
                <c:pt idx="39">
                  <c:v>38.519631186600009</c:v>
                </c:pt>
                <c:pt idx="40">
                  <c:v>37.896507993499966</c:v>
                </c:pt>
                <c:pt idx="41">
                  <c:v>36.696680347830011</c:v>
                </c:pt>
                <c:pt idx="42">
                  <c:v>33.378248250099972</c:v>
                </c:pt>
                <c:pt idx="43">
                  <c:v>29.219811700399987</c:v>
                </c:pt>
                <c:pt idx="44">
                  <c:v>29.490670699599974</c:v>
                </c:pt>
                <c:pt idx="45">
                  <c:v>30.0541252477</c:v>
                </c:pt>
                <c:pt idx="46">
                  <c:v>21.228775345599985</c:v>
                </c:pt>
                <c:pt idx="47">
                  <c:v>7.0746209932999591</c:v>
                </c:pt>
                <c:pt idx="48">
                  <c:v>-5.6395378086000107</c:v>
                </c:pt>
                <c:pt idx="49">
                  <c:v>-14.833301059500002</c:v>
                </c:pt>
                <c:pt idx="50">
                  <c:v>-17.02366875940001</c:v>
                </c:pt>
                <c:pt idx="51">
                  <c:v>-12.248840907700014</c:v>
                </c:pt>
                <c:pt idx="52">
                  <c:v>-0.27201750379998657</c:v>
                </c:pt>
              </c:numCache>
            </c:numRef>
          </c:yVal>
          <c:smooth val="0"/>
          <c:extLst>
            <c:ext xmlns:c16="http://schemas.microsoft.com/office/drawing/2014/chart" uri="{C3380CC4-5D6E-409C-BE32-E72D297353CC}">
              <c16:uniqueId val="{00000000-52D1-1443-A0D8-0AD25AF85BD9}"/>
            </c:ext>
          </c:extLst>
        </c:ser>
        <c:dLbls>
          <c:showLegendKey val="0"/>
          <c:showVal val="0"/>
          <c:showCatName val="0"/>
          <c:showSerName val="0"/>
          <c:showPercent val="0"/>
          <c:showBubbleSize val="0"/>
        </c:dLbls>
        <c:axId val="640713792"/>
        <c:axId val="640719368"/>
      </c:scatterChart>
      <c:valAx>
        <c:axId val="640713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0719368"/>
        <c:crosses val="autoZero"/>
        <c:crossBetween val="midCat"/>
      </c:valAx>
      <c:valAx>
        <c:axId val="640719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07137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A-A'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8'!$B$23</c:f>
              <c:strCache>
                <c:ptCount val="1"/>
                <c:pt idx="0">
                  <c:v>A-A'</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8'!$A$33:$A$74</c:f>
              <c:numCache>
                <c:formatCode>General</c:formatCode>
                <c:ptCount val="42"/>
                <c:pt idx="0">
                  <c:v>1655.18209585</c:v>
                </c:pt>
                <c:pt idx="1">
                  <c:v>1839.1042294399999</c:v>
                </c:pt>
                <c:pt idx="2">
                  <c:v>2023.02896949</c:v>
                </c:pt>
                <c:pt idx="3">
                  <c:v>2206.9563171300001</c:v>
                </c:pt>
                <c:pt idx="4">
                  <c:v>2390.8862734700001</c:v>
                </c:pt>
                <c:pt idx="5">
                  <c:v>2574.8188396300002</c:v>
                </c:pt>
                <c:pt idx="6">
                  <c:v>2758.7540167400002</c:v>
                </c:pt>
                <c:pt idx="7">
                  <c:v>2942.6918059</c:v>
                </c:pt>
                <c:pt idx="8">
                  <c:v>3126.6322082500001</c:v>
                </c:pt>
                <c:pt idx="9">
                  <c:v>3310.5752249000002</c:v>
                </c:pt>
                <c:pt idx="10">
                  <c:v>3494.5208569599999</c:v>
                </c:pt>
                <c:pt idx="11">
                  <c:v>3678.4691055600001</c:v>
                </c:pt>
                <c:pt idx="12">
                  <c:v>3862.4199718199998</c:v>
                </c:pt>
                <c:pt idx="13">
                  <c:v>4046.3734568499999</c:v>
                </c:pt>
                <c:pt idx="14">
                  <c:v>4230.3295617800004</c:v>
                </c:pt>
                <c:pt idx="15">
                  <c:v>4414.28828772</c:v>
                </c:pt>
                <c:pt idx="16">
                  <c:v>4598.2496357999999</c:v>
                </c:pt>
                <c:pt idx="17">
                  <c:v>4782.2136071300001</c:v>
                </c:pt>
                <c:pt idx="18">
                  <c:v>4966.1802028399998</c:v>
                </c:pt>
                <c:pt idx="19">
                  <c:v>5150.1494240399998</c:v>
                </c:pt>
                <c:pt idx="20">
                  <c:v>5334.12127186</c:v>
                </c:pt>
                <c:pt idx="21">
                  <c:v>5518.0957474099996</c:v>
                </c:pt>
                <c:pt idx="22">
                  <c:v>5702.0728518100004</c:v>
                </c:pt>
                <c:pt idx="23">
                  <c:v>5886.0525861899996</c:v>
                </c:pt>
                <c:pt idx="24">
                  <c:v>6070.03495165</c:v>
                </c:pt>
                <c:pt idx="25">
                  <c:v>6254.0199493399996</c:v>
                </c:pt>
                <c:pt idx="26">
                  <c:v>6438.0075803600002</c:v>
                </c:pt>
                <c:pt idx="27">
                  <c:v>6621.9978458300002</c:v>
                </c:pt>
                <c:pt idx="28">
                  <c:v>6805.9907468800002</c:v>
                </c:pt>
                <c:pt idx="29">
                  <c:v>6989.9862846300002</c:v>
                </c:pt>
                <c:pt idx="30">
                  <c:v>7173.9844601900004</c:v>
                </c:pt>
                <c:pt idx="31">
                  <c:v>7357.9852746899996</c:v>
                </c:pt>
                <c:pt idx="32">
                  <c:v>7541.9887292399999</c:v>
                </c:pt>
                <c:pt idx="33">
                  <c:v>7725.99482498</c:v>
                </c:pt>
                <c:pt idx="34">
                  <c:v>7910.0035630100001</c:v>
                </c:pt>
                <c:pt idx="35">
                  <c:v>8094.0149444600002</c:v>
                </c:pt>
                <c:pt idx="36">
                  <c:v>8278.02897046</c:v>
                </c:pt>
                <c:pt idx="37">
                  <c:v>8462.0456421100007</c:v>
                </c:pt>
                <c:pt idx="38">
                  <c:v>8646.0649605500003</c:v>
                </c:pt>
                <c:pt idx="39">
                  <c:v>8830.0869268999995</c:v>
                </c:pt>
                <c:pt idx="40">
                  <c:v>9014.1115422700004</c:v>
                </c:pt>
                <c:pt idx="41">
                  <c:v>9198.1388077800002</c:v>
                </c:pt>
              </c:numCache>
            </c:numRef>
          </c:xVal>
          <c:yVal>
            <c:numRef>
              <c:f>'Dome 8'!$B$33:$B$74</c:f>
              <c:numCache>
                <c:formatCode>General</c:formatCode>
                <c:ptCount val="42"/>
                <c:pt idx="0">
                  <c:v>-98.842600000000004</c:v>
                </c:pt>
                <c:pt idx="1">
                  <c:v>-95.454800000000006</c:v>
                </c:pt>
                <c:pt idx="2">
                  <c:v>-85.332899999999995</c:v>
                </c:pt>
                <c:pt idx="3">
                  <c:v>-69.361199999999997</c:v>
                </c:pt>
                <c:pt idx="4">
                  <c:v>-55.294899999999998</c:v>
                </c:pt>
                <c:pt idx="5">
                  <c:v>-45.7941</c:v>
                </c:pt>
                <c:pt idx="6">
                  <c:v>-35.941299999999998</c:v>
                </c:pt>
                <c:pt idx="7">
                  <c:v>-32.515799999999999</c:v>
                </c:pt>
                <c:pt idx="8">
                  <c:v>-28.075299999999999</c:v>
                </c:pt>
                <c:pt idx="9">
                  <c:v>-18.857299999999999</c:v>
                </c:pt>
                <c:pt idx="10">
                  <c:v>-10.560600000000001</c:v>
                </c:pt>
                <c:pt idx="11">
                  <c:v>-2.2320000000000002</c:v>
                </c:pt>
                <c:pt idx="12">
                  <c:v>7.2100999999999997</c:v>
                </c:pt>
                <c:pt idx="13">
                  <c:v>14.7407</c:v>
                </c:pt>
                <c:pt idx="14">
                  <c:v>23.3871</c:v>
                </c:pt>
                <c:pt idx="15">
                  <c:v>27.083400000000001</c:v>
                </c:pt>
                <c:pt idx="16">
                  <c:v>24.242799999999999</c:v>
                </c:pt>
                <c:pt idx="17">
                  <c:v>25.253599999999999</c:v>
                </c:pt>
                <c:pt idx="18">
                  <c:v>29.130400000000002</c:v>
                </c:pt>
                <c:pt idx="19">
                  <c:v>25.9816</c:v>
                </c:pt>
                <c:pt idx="20">
                  <c:v>17.636600000000001</c:v>
                </c:pt>
                <c:pt idx="21">
                  <c:v>9.0191999999999997</c:v>
                </c:pt>
                <c:pt idx="22">
                  <c:v>3.4548999999999999</c:v>
                </c:pt>
                <c:pt idx="23">
                  <c:v>0.437999999995</c:v>
                </c:pt>
                <c:pt idx="24">
                  <c:v>-2.7974999999999999</c:v>
                </c:pt>
                <c:pt idx="25">
                  <c:v>-8.2032999999899996</c:v>
                </c:pt>
                <c:pt idx="26">
                  <c:v>-16.721599999999999</c:v>
                </c:pt>
                <c:pt idx="27">
                  <c:v>-24.201000000000001</c:v>
                </c:pt>
                <c:pt idx="28">
                  <c:v>-33.2014</c:v>
                </c:pt>
                <c:pt idx="29">
                  <c:v>-46.871600000000001</c:v>
                </c:pt>
                <c:pt idx="30">
                  <c:v>-62.738900000000001</c:v>
                </c:pt>
                <c:pt idx="31">
                  <c:v>-83.672700000000006</c:v>
                </c:pt>
                <c:pt idx="32">
                  <c:v>-104.5557</c:v>
                </c:pt>
                <c:pt idx="33">
                  <c:v>-118.2906</c:v>
                </c:pt>
                <c:pt idx="34">
                  <c:v>-126.5107</c:v>
                </c:pt>
                <c:pt idx="35">
                  <c:v>-139.14580000000001</c:v>
                </c:pt>
                <c:pt idx="36">
                  <c:v>-160.8116</c:v>
                </c:pt>
                <c:pt idx="37">
                  <c:v>-180.6337</c:v>
                </c:pt>
                <c:pt idx="38">
                  <c:v>-195.21700000000001</c:v>
                </c:pt>
                <c:pt idx="39">
                  <c:v>-203.2784</c:v>
                </c:pt>
                <c:pt idx="40">
                  <c:v>-205.50030000000001</c:v>
                </c:pt>
                <c:pt idx="41">
                  <c:v>-199.38489999999999</c:v>
                </c:pt>
              </c:numCache>
            </c:numRef>
          </c:yVal>
          <c:smooth val="0"/>
          <c:extLst>
            <c:ext xmlns:c16="http://schemas.microsoft.com/office/drawing/2014/chart" uri="{C3380CC4-5D6E-409C-BE32-E72D297353CC}">
              <c16:uniqueId val="{00000000-69DA-2F44-8F6B-82649AC55C43}"/>
            </c:ext>
          </c:extLst>
        </c:ser>
        <c:ser>
          <c:idx val="1"/>
          <c:order val="1"/>
          <c:tx>
            <c:v>Best 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trendline>
            <c:spPr>
              <a:ln w="19050" cap="rnd">
                <a:solidFill>
                  <a:schemeClr val="accent2"/>
                </a:solidFill>
                <a:prstDash val="sysDot"/>
              </a:ln>
              <a:effectLst/>
            </c:spPr>
            <c:trendlineType val="linear"/>
            <c:dispRSqr val="0"/>
            <c:dispEq val="1"/>
            <c:trendlineLbl>
              <c:layout>
                <c:manualLayout>
                  <c:x val="0.11651924759405075"/>
                  <c:y val="0.1729782735491396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8'!$A$33,'Dome 8'!$A$74)</c:f>
              <c:numCache>
                <c:formatCode>General</c:formatCode>
                <c:ptCount val="2"/>
                <c:pt idx="0">
                  <c:v>1655.18209585</c:v>
                </c:pt>
                <c:pt idx="1">
                  <c:v>9198.1388077800002</c:v>
                </c:pt>
              </c:numCache>
            </c:numRef>
          </c:xVal>
          <c:yVal>
            <c:numRef>
              <c:f>('Dome 8'!$B$33,'Dome 8'!$B$74)</c:f>
              <c:numCache>
                <c:formatCode>General</c:formatCode>
                <c:ptCount val="2"/>
                <c:pt idx="0">
                  <c:v>-98.842600000000004</c:v>
                </c:pt>
                <c:pt idx="1">
                  <c:v>-199.38489999999999</c:v>
                </c:pt>
              </c:numCache>
            </c:numRef>
          </c:yVal>
          <c:smooth val="0"/>
          <c:extLst>
            <c:ext xmlns:c16="http://schemas.microsoft.com/office/drawing/2014/chart" uri="{C3380CC4-5D6E-409C-BE32-E72D297353CC}">
              <c16:uniqueId val="{00000003-69DA-2F44-8F6B-82649AC55C43}"/>
            </c:ext>
          </c:extLst>
        </c:ser>
        <c:dLbls>
          <c:showLegendKey val="0"/>
          <c:showVal val="0"/>
          <c:showCatName val="0"/>
          <c:showSerName val="0"/>
          <c:showPercent val="0"/>
          <c:showBubbleSize val="0"/>
        </c:dLbls>
        <c:axId val="806978168"/>
        <c:axId val="806977184"/>
      </c:scatterChart>
      <c:valAx>
        <c:axId val="8069781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977184"/>
        <c:crosses val="autoZero"/>
        <c:crossBetween val="midCat"/>
      </c:valAx>
      <c:valAx>
        <c:axId val="8069771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a:t>
                </a:r>
                <a:r>
                  <a:rPr lang="en-US" baseline="0"/>
                  <a: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9781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8'!$E$23</c:f>
              <c:strCache>
                <c:ptCount val="1"/>
                <c:pt idx="0">
                  <c:v>B-B'</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8'!$D$33:$D$69</c:f>
              <c:numCache>
                <c:formatCode>General</c:formatCode>
                <c:ptCount val="37"/>
                <c:pt idx="0">
                  <c:v>1614.5233242300001</c:v>
                </c:pt>
                <c:pt idx="1">
                  <c:v>1793.9051634099999</c:v>
                </c:pt>
                <c:pt idx="2">
                  <c:v>1973.2850798300001</c:v>
                </c:pt>
                <c:pt idx="3">
                  <c:v>2152.6630750099998</c:v>
                </c:pt>
                <c:pt idx="4">
                  <c:v>2332.03915044</c:v>
                </c:pt>
                <c:pt idx="5">
                  <c:v>2511.41330763</c:v>
                </c:pt>
                <c:pt idx="6">
                  <c:v>2690.7855480899998</c:v>
                </c:pt>
                <c:pt idx="7">
                  <c:v>2870.1558733100001</c:v>
                </c:pt>
                <c:pt idx="8">
                  <c:v>3049.5242847899999</c:v>
                </c:pt>
                <c:pt idx="9">
                  <c:v>3228.8907840500001</c:v>
                </c:pt>
                <c:pt idx="10">
                  <c:v>3408.25537257</c:v>
                </c:pt>
                <c:pt idx="11">
                  <c:v>3587.6180518599999</c:v>
                </c:pt>
                <c:pt idx="12">
                  <c:v>3766.9788234399998</c:v>
                </c:pt>
                <c:pt idx="13">
                  <c:v>3946.33768878</c:v>
                </c:pt>
                <c:pt idx="14">
                  <c:v>4125.6946494000003</c:v>
                </c:pt>
                <c:pt idx="15">
                  <c:v>4305.0497068000004</c:v>
                </c:pt>
                <c:pt idx="16">
                  <c:v>4484.4028624800003</c:v>
                </c:pt>
                <c:pt idx="17">
                  <c:v>4663.7541179399996</c:v>
                </c:pt>
                <c:pt idx="18">
                  <c:v>4843.1034746900004</c:v>
                </c:pt>
                <c:pt idx="19">
                  <c:v>5022.4509342199999</c:v>
                </c:pt>
                <c:pt idx="20">
                  <c:v>5201.7964980300003</c:v>
                </c:pt>
                <c:pt idx="21">
                  <c:v>5381.1401676300002</c:v>
                </c:pt>
                <c:pt idx="22">
                  <c:v>5560.4819445100002</c:v>
                </c:pt>
                <c:pt idx="23">
                  <c:v>5739.8218301799998</c:v>
                </c:pt>
                <c:pt idx="24">
                  <c:v>5919.1598261400004</c:v>
                </c:pt>
                <c:pt idx="25">
                  <c:v>6098.4959338799999</c:v>
                </c:pt>
                <c:pt idx="26">
                  <c:v>6277.8301549099997</c:v>
                </c:pt>
                <c:pt idx="27">
                  <c:v>6457.1624907400001</c:v>
                </c:pt>
                <c:pt idx="28">
                  <c:v>6636.49294285</c:v>
                </c:pt>
                <c:pt idx="29">
                  <c:v>6815.8215127499998</c:v>
                </c:pt>
                <c:pt idx="30">
                  <c:v>6995.14820194</c:v>
                </c:pt>
                <c:pt idx="31">
                  <c:v>7174.4730119100004</c:v>
                </c:pt>
                <c:pt idx="32">
                  <c:v>7353.7959441800003</c:v>
                </c:pt>
                <c:pt idx="33">
                  <c:v>7533.1170002299996</c:v>
                </c:pt>
                <c:pt idx="34">
                  <c:v>7712.4361815700004</c:v>
                </c:pt>
                <c:pt idx="35">
                  <c:v>7891.7534896999996</c:v>
                </c:pt>
                <c:pt idx="36">
                  <c:v>8071.0689261099997</c:v>
                </c:pt>
              </c:numCache>
            </c:numRef>
          </c:xVal>
          <c:yVal>
            <c:numRef>
              <c:f>'Dome 8'!$E$33:$E$69</c:f>
              <c:numCache>
                <c:formatCode>General</c:formatCode>
                <c:ptCount val="37"/>
                <c:pt idx="0">
                  <c:v>-157.0274</c:v>
                </c:pt>
                <c:pt idx="1">
                  <c:v>-144.55779999999999</c:v>
                </c:pt>
                <c:pt idx="2">
                  <c:v>-125.15779999999999</c:v>
                </c:pt>
                <c:pt idx="3">
                  <c:v>-113.23269999999999</c:v>
                </c:pt>
                <c:pt idx="4">
                  <c:v>-116.49079999999999</c:v>
                </c:pt>
                <c:pt idx="5">
                  <c:v>-120.5942</c:v>
                </c:pt>
                <c:pt idx="6">
                  <c:v>-112.2801</c:v>
                </c:pt>
                <c:pt idx="7">
                  <c:v>-95.653300000000002</c:v>
                </c:pt>
                <c:pt idx="8">
                  <c:v>-76.633499999999998</c:v>
                </c:pt>
                <c:pt idx="9">
                  <c:v>-58.131399999999999</c:v>
                </c:pt>
                <c:pt idx="10">
                  <c:v>-44.692900000000002</c:v>
                </c:pt>
                <c:pt idx="11">
                  <c:v>-32.624899999999997</c:v>
                </c:pt>
                <c:pt idx="12">
                  <c:v>-24.997800000000002</c:v>
                </c:pt>
                <c:pt idx="13">
                  <c:v>-17.858499999999999</c:v>
                </c:pt>
                <c:pt idx="14">
                  <c:v>-10.8925</c:v>
                </c:pt>
                <c:pt idx="15">
                  <c:v>-1.9569000000000001</c:v>
                </c:pt>
                <c:pt idx="16">
                  <c:v>6.2243000000000004</c:v>
                </c:pt>
                <c:pt idx="17">
                  <c:v>13.8386</c:v>
                </c:pt>
                <c:pt idx="18">
                  <c:v>16.889099999999999</c:v>
                </c:pt>
                <c:pt idx="19">
                  <c:v>16.116599999999998</c:v>
                </c:pt>
                <c:pt idx="20">
                  <c:v>15.092700000000001</c:v>
                </c:pt>
                <c:pt idx="21">
                  <c:v>15.429399999999999</c:v>
                </c:pt>
                <c:pt idx="22">
                  <c:v>17.336600000000001</c:v>
                </c:pt>
                <c:pt idx="23">
                  <c:v>19.508900000000001</c:v>
                </c:pt>
                <c:pt idx="24">
                  <c:v>20.368200000000002</c:v>
                </c:pt>
                <c:pt idx="25">
                  <c:v>20.028300000000002</c:v>
                </c:pt>
                <c:pt idx="26">
                  <c:v>20.252199999999998</c:v>
                </c:pt>
                <c:pt idx="27">
                  <c:v>20.1616</c:v>
                </c:pt>
                <c:pt idx="28">
                  <c:v>20.7257</c:v>
                </c:pt>
                <c:pt idx="29">
                  <c:v>22.0459</c:v>
                </c:pt>
                <c:pt idx="30">
                  <c:v>26.5932</c:v>
                </c:pt>
                <c:pt idx="31">
                  <c:v>34.390599999999999</c:v>
                </c:pt>
                <c:pt idx="32">
                  <c:v>37.2166</c:v>
                </c:pt>
                <c:pt idx="33">
                  <c:v>27.235099999999999</c:v>
                </c:pt>
                <c:pt idx="34">
                  <c:v>13.1724</c:v>
                </c:pt>
                <c:pt idx="35">
                  <c:v>-1.8053999999999999</c:v>
                </c:pt>
                <c:pt idx="36">
                  <c:v>-18.354500000000002</c:v>
                </c:pt>
              </c:numCache>
            </c:numRef>
          </c:yVal>
          <c:smooth val="0"/>
          <c:extLst>
            <c:ext xmlns:c16="http://schemas.microsoft.com/office/drawing/2014/chart" uri="{C3380CC4-5D6E-409C-BE32-E72D297353CC}">
              <c16:uniqueId val="{00000000-E178-354E-B496-88F221A543B2}"/>
            </c:ext>
          </c:extLst>
        </c:ser>
        <c:ser>
          <c:idx val="1"/>
          <c:order val="1"/>
          <c:tx>
            <c:v>Best 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trendline>
            <c:spPr>
              <a:ln w="19050" cap="rnd">
                <a:solidFill>
                  <a:schemeClr val="accent2"/>
                </a:solidFill>
                <a:prstDash val="sysDot"/>
              </a:ln>
              <a:effectLst/>
            </c:spPr>
            <c:trendlineType val="linear"/>
            <c:dispRSqr val="0"/>
            <c:dispEq val="1"/>
            <c:trendlineLbl>
              <c:layout>
                <c:manualLayout>
                  <c:x val="0.11586920384951881"/>
                  <c:y val="0.5699387576552931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8'!$D$33,'Dome 8'!$D$69)</c:f>
              <c:numCache>
                <c:formatCode>General</c:formatCode>
                <c:ptCount val="2"/>
                <c:pt idx="0">
                  <c:v>1614.5233242300001</c:v>
                </c:pt>
                <c:pt idx="1">
                  <c:v>8071.0689261099997</c:v>
                </c:pt>
              </c:numCache>
            </c:numRef>
          </c:xVal>
          <c:yVal>
            <c:numRef>
              <c:f>('Dome 8'!$E$33,'Dome 8'!$E$69)</c:f>
              <c:numCache>
                <c:formatCode>General</c:formatCode>
                <c:ptCount val="2"/>
                <c:pt idx="0">
                  <c:v>-157.0274</c:v>
                </c:pt>
                <c:pt idx="1">
                  <c:v>-18.354500000000002</c:v>
                </c:pt>
              </c:numCache>
            </c:numRef>
          </c:yVal>
          <c:smooth val="0"/>
          <c:extLst>
            <c:ext xmlns:c16="http://schemas.microsoft.com/office/drawing/2014/chart" uri="{C3380CC4-5D6E-409C-BE32-E72D297353CC}">
              <c16:uniqueId val="{00000003-E178-354E-B496-88F221A543B2}"/>
            </c:ext>
          </c:extLst>
        </c:ser>
        <c:dLbls>
          <c:showLegendKey val="0"/>
          <c:showVal val="0"/>
          <c:showCatName val="0"/>
          <c:showSerName val="0"/>
          <c:showPercent val="0"/>
          <c:showBubbleSize val="0"/>
        </c:dLbls>
        <c:axId val="810735200"/>
        <c:axId val="810739136"/>
      </c:scatterChart>
      <c:valAx>
        <c:axId val="810735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739136"/>
        <c:crosses val="autoZero"/>
        <c:crossBetween val="midCat"/>
      </c:valAx>
      <c:valAx>
        <c:axId val="810739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7352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 A-A'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A-A'</c:v>
          </c:tx>
          <c:spPr>
            <a:ln w="25400" cap="rnd">
              <a:noFill/>
              <a:round/>
            </a:ln>
            <a:effectLst/>
          </c:spPr>
          <c:marker>
            <c:symbol val="circle"/>
            <c:size val="5"/>
            <c:spPr>
              <a:solidFill>
                <a:schemeClr val="accent1"/>
              </a:solidFill>
              <a:ln w="9525">
                <a:solidFill>
                  <a:schemeClr val="accent1"/>
                </a:solidFill>
              </a:ln>
              <a:effectLst/>
            </c:spPr>
          </c:marker>
          <c:xVal>
            <c:numRef>
              <c:f>'Dome 8'!$A$33:$A$74</c:f>
              <c:numCache>
                <c:formatCode>General</c:formatCode>
                <c:ptCount val="42"/>
                <c:pt idx="0">
                  <c:v>1655.18209585</c:v>
                </c:pt>
                <c:pt idx="1">
                  <c:v>1839.1042294399999</c:v>
                </c:pt>
                <c:pt idx="2">
                  <c:v>2023.02896949</c:v>
                </c:pt>
                <c:pt idx="3">
                  <c:v>2206.9563171300001</c:v>
                </c:pt>
                <c:pt idx="4">
                  <c:v>2390.8862734700001</c:v>
                </c:pt>
                <c:pt idx="5">
                  <c:v>2574.8188396300002</c:v>
                </c:pt>
                <c:pt idx="6">
                  <c:v>2758.7540167400002</c:v>
                </c:pt>
                <c:pt idx="7">
                  <c:v>2942.6918059</c:v>
                </c:pt>
                <c:pt idx="8">
                  <c:v>3126.6322082500001</c:v>
                </c:pt>
                <c:pt idx="9">
                  <c:v>3310.5752249000002</c:v>
                </c:pt>
                <c:pt idx="10">
                  <c:v>3494.5208569599999</c:v>
                </c:pt>
                <c:pt idx="11">
                  <c:v>3678.4691055600001</c:v>
                </c:pt>
                <c:pt idx="12">
                  <c:v>3862.4199718199998</c:v>
                </c:pt>
                <c:pt idx="13">
                  <c:v>4046.3734568499999</c:v>
                </c:pt>
                <c:pt idx="14">
                  <c:v>4230.3295617800004</c:v>
                </c:pt>
                <c:pt idx="15">
                  <c:v>4414.28828772</c:v>
                </c:pt>
                <c:pt idx="16">
                  <c:v>4598.2496357999999</c:v>
                </c:pt>
                <c:pt idx="17">
                  <c:v>4782.2136071300001</c:v>
                </c:pt>
                <c:pt idx="18">
                  <c:v>4966.1802028399998</c:v>
                </c:pt>
                <c:pt idx="19">
                  <c:v>5150.1494240399998</c:v>
                </c:pt>
                <c:pt idx="20">
                  <c:v>5334.12127186</c:v>
                </c:pt>
                <c:pt idx="21">
                  <c:v>5518.0957474099996</c:v>
                </c:pt>
                <c:pt idx="22">
                  <c:v>5702.0728518100004</c:v>
                </c:pt>
                <c:pt idx="23">
                  <c:v>5886.0525861899996</c:v>
                </c:pt>
                <c:pt idx="24">
                  <c:v>6070.03495165</c:v>
                </c:pt>
                <c:pt idx="25">
                  <c:v>6254.0199493399996</c:v>
                </c:pt>
                <c:pt idx="26">
                  <c:v>6438.0075803600002</c:v>
                </c:pt>
                <c:pt idx="27">
                  <c:v>6621.9978458300002</c:v>
                </c:pt>
                <c:pt idx="28">
                  <c:v>6805.9907468800002</c:v>
                </c:pt>
                <c:pt idx="29">
                  <c:v>6989.9862846300002</c:v>
                </c:pt>
                <c:pt idx="30">
                  <c:v>7173.9844601900004</c:v>
                </c:pt>
                <c:pt idx="31">
                  <c:v>7357.9852746899996</c:v>
                </c:pt>
                <c:pt idx="32">
                  <c:v>7541.9887292399999</c:v>
                </c:pt>
                <c:pt idx="33">
                  <c:v>7725.99482498</c:v>
                </c:pt>
                <c:pt idx="34">
                  <c:v>7910.0035630100001</c:v>
                </c:pt>
                <c:pt idx="35">
                  <c:v>8094.0149444600002</c:v>
                </c:pt>
                <c:pt idx="36">
                  <c:v>8278.02897046</c:v>
                </c:pt>
                <c:pt idx="37">
                  <c:v>8462.0456421100007</c:v>
                </c:pt>
                <c:pt idx="38">
                  <c:v>8646.0649605500003</c:v>
                </c:pt>
                <c:pt idx="39">
                  <c:v>8830.0869268999995</c:v>
                </c:pt>
                <c:pt idx="40">
                  <c:v>9014.1115422700004</c:v>
                </c:pt>
                <c:pt idx="41">
                  <c:v>9198.1388077800002</c:v>
                </c:pt>
              </c:numCache>
            </c:numRef>
          </c:xVal>
          <c:yVal>
            <c:numRef>
              <c:f>'Dome 8'!$N$24:$N$65</c:f>
              <c:numCache>
                <c:formatCode>General</c:formatCode>
                <c:ptCount val="42"/>
                <c:pt idx="0">
                  <c:v>-4.867812519501058E-2</c:v>
                </c:pt>
                <c:pt idx="1">
                  <c:v>5.7852862515519945</c:v>
                </c:pt>
                <c:pt idx="2">
                  <c:v>18.353385294217006</c:v>
                </c:pt>
                <c:pt idx="3">
                  <c:v>36.771319017829001</c:v>
                </c:pt>
                <c:pt idx="4">
                  <c:v>53.283887437150995</c:v>
                </c:pt>
                <c:pt idx="5">
                  <c:v>65.230990567079004</c:v>
                </c:pt>
                <c:pt idx="6">
                  <c:v>77.530128422641994</c:v>
                </c:pt>
                <c:pt idx="7">
                  <c:v>83.402001018470003</c:v>
                </c:pt>
                <c:pt idx="8">
                  <c:v>90.288908369724993</c:v>
                </c:pt>
                <c:pt idx="9">
                  <c:v>101.95335049117001</c:v>
                </c:pt>
                <c:pt idx="10">
                  <c:v>112.69652739756799</c:v>
                </c:pt>
                <c:pt idx="11">
                  <c:v>123.47163910394801</c:v>
                </c:pt>
                <c:pt idx="12">
                  <c:v>135.36028562520602</c:v>
                </c:pt>
                <c:pt idx="13">
                  <c:v>145.33746697610499</c:v>
                </c:pt>
                <c:pt idx="14">
                  <c:v>156.43048317167401</c:v>
                </c:pt>
                <c:pt idx="15">
                  <c:v>162.573434226676</c:v>
                </c:pt>
                <c:pt idx="16">
                  <c:v>162.17952015613997</c:v>
                </c:pt>
                <c:pt idx="17">
                  <c:v>165.63704097482901</c:v>
                </c:pt>
                <c:pt idx="18">
                  <c:v>171.96059669777202</c:v>
                </c:pt>
                <c:pt idx="19">
                  <c:v>171.258587339732</c:v>
                </c:pt>
                <c:pt idx="20">
                  <c:v>165.36041291573798</c:v>
                </c:pt>
                <c:pt idx="21">
                  <c:v>159.18987344055301</c:v>
                </c:pt>
                <c:pt idx="22">
                  <c:v>156.07246892907301</c:v>
                </c:pt>
                <c:pt idx="23">
                  <c:v>155.50249939632198</c:v>
                </c:pt>
                <c:pt idx="24">
                  <c:v>154.71396485694498</c:v>
                </c:pt>
                <c:pt idx="25">
                  <c:v>151.75516532623197</c:v>
                </c:pt>
                <c:pt idx="26">
                  <c:v>145.683900818788</c:v>
                </c:pt>
                <c:pt idx="27">
                  <c:v>140.65157134953901</c:v>
                </c:pt>
                <c:pt idx="28">
                  <c:v>134.098276933504</c:v>
                </c:pt>
                <c:pt idx="29">
                  <c:v>122.87521758557898</c:v>
                </c:pt>
                <c:pt idx="30">
                  <c:v>109.455093320527</c:v>
                </c:pt>
                <c:pt idx="31">
                  <c:v>90.968504153376969</c:v>
                </c:pt>
                <c:pt idx="32">
                  <c:v>72.532750098891995</c:v>
                </c:pt>
                <c:pt idx="33">
                  <c:v>61.245131172233997</c:v>
                </c:pt>
                <c:pt idx="34">
                  <c:v>55.472347388033015</c:v>
                </c:pt>
                <c:pt idx="35">
                  <c:v>45.284598761317994</c:v>
                </c:pt>
                <c:pt idx="36">
                  <c:v>26.066185307117991</c:v>
                </c:pt>
                <c:pt idx="37">
                  <c:v>8.6915070400629872</c:v>
                </c:pt>
                <c:pt idx="38">
                  <c:v>-3.4443360246850148</c:v>
                </c:pt>
                <c:pt idx="39">
                  <c:v>-9.0582438722300083</c:v>
                </c:pt>
                <c:pt idx="40">
                  <c:v>-8.8326164878090196</c:v>
                </c:pt>
                <c:pt idx="41">
                  <c:v>-0.26965385652599139</c:v>
                </c:pt>
              </c:numCache>
            </c:numRef>
          </c:yVal>
          <c:smooth val="0"/>
          <c:extLst>
            <c:ext xmlns:c16="http://schemas.microsoft.com/office/drawing/2014/chart" uri="{C3380CC4-5D6E-409C-BE32-E72D297353CC}">
              <c16:uniqueId val="{00000000-03BB-6849-A60A-53E419212D84}"/>
            </c:ext>
          </c:extLst>
        </c:ser>
        <c:dLbls>
          <c:showLegendKey val="0"/>
          <c:showVal val="0"/>
          <c:showCatName val="0"/>
          <c:showSerName val="0"/>
          <c:showPercent val="0"/>
          <c:showBubbleSize val="0"/>
        </c:dLbls>
        <c:axId val="810704040"/>
        <c:axId val="810709288"/>
      </c:scatterChart>
      <c:valAx>
        <c:axId val="810704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709288"/>
        <c:crosses val="autoZero"/>
        <c:crossBetween val="midCat"/>
      </c:valAx>
      <c:valAx>
        <c:axId val="810709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a:t>
                </a:r>
                <a:r>
                  <a:rPr lang="en-US" baseline="0"/>
                  <a:t> Height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7040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 B-B'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B-B'</c:v>
          </c:tx>
          <c:spPr>
            <a:ln w="25400" cap="rnd">
              <a:noFill/>
              <a:round/>
            </a:ln>
            <a:effectLst/>
          </c:spPr>
          <c:marker>
            <c:symbol val="circle"/>
            <c:size val="5"/>
            <c:spPr>
              <a:solidFill>
                <a:schemeClr val="accent1"/>
              </a:solidFill>
              <a:ln w="9525">
                <a:solidFill>
                  <a:schemeClr val="accent1"/>
                </a:solidFill>
              </a:ln>
              <a:effectLst/>
            </c:spPr>
          </c:marker>
          <c:xVal>
            <c:numRef>
              <c:f>'Dome 8'!$D$33:$D$69</c:f>
              <c:numCache>
                <c:formatCode>General</c:formatCode>
                <c:ptCount val="37"/>
                <c:pt idx="0">
                  <c:v>1614.5233242300001</c:v>
                </c:pt>
                <c:pt idx="1">
                  <c:v>1793.9051634099999</c:v>
                </c:pt>
                <c:pt idx="2">
                  <c:v>1973.2850798300001</c:v>
                </c:pt>
                <c:pt idx="3">
                  <c:v>2152.6630750099998</c:v>
                </c:pt>
                <c:pt idx="4">
                  <c:v>2332.03915044</c:v>
                </c:pt>
                <c:pt idx="5">
                  <c:v>2511.41330763</c:v>
                </c:pt>
                <c:pt idx="6">
                  <c:v>2690.7855480899998</c:v>
                </c:pt>
                <c:pt idx="7">
                  <c:v>2870.1558733100001</c:v>
                </c:pt>
                <c:pt idx="8">
                  <c:v>3049.5242847899999</c:v>
                </c:pt>
                <c:pt idx="9">
                  <c:v>3228.8907840500001</c:v>
                </c:pt>
                <c:pt idx="10">
                  <c:v>3408.25537257</c:v>
                </c:pt>
                <c:pt idx="11">
                  <c:v>3587.6180518599999</c:v>
                </c:pt>
                <c:pt idx="12">
                  <c:v>3766.9788234399998</c:v>
                </c:pt>
                <c:pt idx="13">
                  <c:v>3946.33768878</c:v>
                </c:pt>
                <c:pt idx="14">
                  <c:v>4125.6946494000003</c:v>
                </c:pt>
                <c:pt idx="15">
                  <c:v>4305.0497068000004</c:v>
                </c:pt>
                <c:pt idx="16">
                  <c:v>4484.4028624800003</c:v>
                </c:pt>
                <c:pt idx="17">
                  <c:v>4663.7541179399996</c:v>
                </c:pt>
                <c:pt idx="18">
                  <c:v>4843.1034746900004</c:v>
                </c:pt>
                <c:pt idx="19">
                  <c:v>5022.4509342199999</c:v>
                </c:pt>
                <c:pt idx="20">
                  <c:v>5201.7964980300003</c:v>
                </c:pt>
                <c:pt idx="21">
                  <c:v>5381.1401676300002</c:v>
                </c:pt>
                <c:pt idx="22">
                  <c:v>5560.4819445100002</c:v>
                </c:pt>
                <c:pt idx="23">
                  <c:v>5739.8218301799998</c:v>
                </c:pt>
                <c:pt idx="24">
                  <c:v>5919.1598261400004</c:v>
                </c:pt>
                <c:pt idx="25">
                  <c:v>6098.4959338799999</c:v>
                </c:pt>
                <c:pt idx="26">
                  <c:v>6277.8301549099997</c:v>
                </c:pt>
                <c:pt idx="27">
                  <c:v>6457.1624907400001</c:v>
                </c:pt>
                <c:pt idx="28">
                  <c:v>6636.49294285</c:v>
                </c:pt>
                <c:pt idx="29">
                  <c:v>6815.8215127499998</c:v>
                </c:pt>
                <c:pt idx="30">
                  <c:v>6995.14820194</c:v>
                </c:pt>
                <c:pt idx="31">
                  <c:v>7174.4730119100004</c:v>
                </c:pt>
                <c:pt idx="32">
                  <c:v>7353.7959441800003</c:v>
                </c:pt>
                <c:pt idx="33">
                  <c:v>7533.1170002299996</c:v>
                </c:pt>
                <c:pt idx="34">
                  <c:v>7712.4361815700004</c:v>
                </c:pt>
                <c:pt idx="35">
                  <c:v>7891.7534896999996</c:v>
                </c:pt>
                <c:pt idx="36">
                  <c:v>8071.0689261099997</c:v>
                </c:pt>
              </c:numCache>
            </c:numRef>
          </c:xVal>
          <c:yVal>
            <c:numRef>
              <c:f>'Dome 8'!$R$24:$R$60</c:f>
              <c:numCache>
                <c:formatCode>General</c:formatCode>
                <c:ptCount val="37"/>
                <c:pt idx="0">
                  <c:v>-3.9651470945017309E-2</c:v>
                </c:pt>
                <c:pt idx="1">
                  <c:v>8.5732389866849985</c:v>
                </c:pt>
                <c:pt idx="2">
                  <c:v>24.116570783655007</c:v>
                </c:pt>
                <c:pt idx="3">
                  <c:v>32.185043887284991</c:v>
                </c:pt>
                <c:pt idx="4">
                  <c:v>25.070358265540008</c:v>
                </c:pt>
                <c:pt idx="5">
                  <c:v>17.110413885954983</c:v>
                </c:pt>
                <c:pt idx="6">
                  <c:v>21.568010716065004</c:v>
                </c:pt>
                <c:pt idx="7">
                  <c:v>34.338348723834997</c:v>
                </c:pt>
                <c:pt idx="8">
                  <c:v>49.501727877015</c:v>
                </c:pt>
                <c:pt idx="9">
                  <c:v>64.147448142924986</c:v>
                </c:pt>
                <c:pt idx="10">
                  <c:v>73.729609489745002</c:v>
                </c:pt>
                <c:pt idx="11">
                  <c:v>81.941311885009995</c:v>
                </c:pt>
                <c:pt idx="12">
                  <c:v>85.712155296039995</c:v>
                </c:pt>
                <c:pt idx="13">
                  <c:v>88.995239691229983</c:v>
                </c:pt>
                <c:pt idx="14">
                  <c:v>92.10506503789999</c:v>
                </c:pt>
                <c:pt idx="15">
                  <c:v>97.184531303799986</c:v>
                </c:pt>
                <c:pt idx="16">
                  <c:v>101.50963845667999</c:v>
                </c:pt>
                <c:pt idx="17">
                  <c:v>105.26788646429</c:v>
                </c:pt>
                <c:pt idx="18">
                  <c:v>104.46237529416499</c:v>
                </c:pt>
                <c:pt idx="19">
                  <c:v>99.833904914269993</c:v>
                </c:pt>
                <c:pt idx="20">
                  <c:v>94.954075292354986</c:v>
                </c:pt>
                <c:pt idx="21">
                  <c:v>91.43488639595499</c:v>
                </c:pt>
                <c:pt idx="22">
                  <c:v>89.486238193034993</c:v>
                </c:pt>
                <c:pt idx="23">
                  <c:v>87.802730651130005</c:v>
                </c:pt>
                <c:pt idx="24">
                  <c:v>84.806263737989994</c:v>
                </c:pt>
                <c:pt idx="25">
                  <c:v>80.610637421580009</c:v>
                </c:pt>
                <c:pt idx="26">
                  <c:v>76.978851669435002</c:v>
                </c:pt>
                <c:pt idx="27">
                  <c:v>73.032606449089997</c:v>
                </c:pt>
                <c:pt idx="28">
                  <c:v>69.741101728725013</c:v>
                </c:pt>
                <c:pt idx="29">
                  <c:v>67.205737475875011</c:v>
                </c:pt>
                <c:pt idx="30">
                  <c:v>67.897513658289995</c:v>
                </c:pt>
                <c:pt idx="31">
                  <c:v>71.839430243934999</c:v>
                </c:pt>
                <c:pt idx="32">
                  <c:v>70.809987200129996</c:v>
                </c:pt>
                <c:pt idx="33">
                  <c:v>56.973084495055005</c:v>
                </c:pt>
                <c:pt idx="34">
                  <c:v>39.055022096244997</c:v>
                </c:pt>
                <c:pt idx="35">
                  <c:v>20.221899971450021</c:v>
                </c:pt>
                <c:pt idx="36">
                  <c:v>-0.18248191136498804</c:v>
                </c:pt>
              </c:numCache>
            </c:numRef>
          </c:yVal>
          <c:smooth val="0"/>
          <c:extLst>
            <c:ext xmlns:c16="http://schemas.microsoft.com/office/drawing/2014/chart" uri="{C3380CC4-5D6E-409C-BE32-E72D297353CC}">
              <c16:uniqueId val="{00000000-1A40-0740-BAE6-5955B44DCDCA}"/>
            </c:ext>
          </c:extLst>
        </c:ser>
        <c:dLbls>
          <c:showLegendKey val="0"/>
          <c:showVal val="0"/>
          <c:showCatName val="0"/>
          <c:showSerName val="0"/>
          <c:showPercent val="0"/>
          <c:showBubbleSize val="0"/>
        </c:dLbls>
        <c:axId val="810712896"/>
        <c:axId val="810712240"/>
      </c:scatterChart>
      <c:valAx>
        <c:axId val="8107128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a:t>
                </a:r>
                <a:r>
                  <a:rPr lang="en-US" baseline="0"/>
                  <a:t> (m)</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712240"/>
        <c:crosses val="autoZero"/>
        <c:crossBetween val="midCat"/>
      </c:valAx>
      <c:valAx>
        <c:axId val="810712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Height</a:t>
                </a:r>
                <a:r>
                  <a:rPr lang="en-US" baseline="0"/>
                  <a: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712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2'!$B$22</c:f>
              <c:strCache>
                <c:ptCount val="1"/>
                <c:pt idx="0">
                  <c:v>A_A'</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2'!$A$32:$A$69</c:f>
              <c:numCache>
                <c:formatCode>General</c:formatCode>
                <c:ptCount val="38"/>
                <c:pt idx="0">
                  <c:v>1613.3544004</c:v>
                </c:pt>
                <c:pt idx="1">
                  <c:v>1792.6257255600001</c:v>
                </c:pt>
                <c:pt idx="2">
                  <c:v>1971.8990024699999</c:v>
                </c:pt>
                <c:pt idx="3">
                  <c:v>2151.1742329799999</c:v>
                </c:pt>
                <c:pt idx="4">
                  <c:v>2330.4514189299998</c:v>
                </c:pt>
                <c:pt idx="5">
                  <c:v>2509.7305621400001</c:v>
                </c:pt>
                <c:pt idx="6">
                  <c:v>2689.0116644599998</c:v>
                </c:pt>
                <c:pt idx="7">
                  <c:v>2868.29472773</c:v>
                </c:pt>
                <c:pt idx="8">
                  <c:v>3047.5797537899998</c:v>
                </c:pt>
                <c:pt idx="9">
                  <c:v>3226.8667444600001</c:v>
                </c:pt>
                <c:pt idx="10">
                  <c:v>3406.1557016000002</c:v>
                </c:pt>
                <c:pt idx="11">
                  <c:v>3585.4466270299999</c:v>
                </c:pt>
                <c:pt idx="12">
                  <c:v>3764.7395226100002</c:v>
                </c:pt>
                <c:pt idx="13">
                  <c:v>3944.0343901599999</c:v>
                </c:pt>
                <c:pt idx="14">
                  <c:v>4123.33123153</c:v>
                </c:pt>
                <c:pt idx="15">
                  <c:v>4302.6300485600004</c:v>
                </c:pt>
                <c:pt idx="16">
                  <c:v>4481.9308430800002</c:v>
                </c:pt>
                <c:pt idx="17">
                  <c:v>4661.2336169399996</c:v>
                </c:pt>
                <c:pt idx="18">
                  <c:v>4840.5383719800002</c:v>
                </c:pt>
                <c:pt idx="19">
                  <c:v>5019.8451100299999</c:v>
                </c:pt>
                <c:pt idx="20">
                  <c:v>5199.1538329300001</c:v>
                </c:pt>
                <c:pt idx="21">
                  <c:v>5378.4645425299996</c:v>
                </c:pt>
                <c:pt idx="22">
                  <c:v>5557.7772406699996</c:v>
                </c:pt>
                <c:pt idx="23">
                  <c:v>5737.09192919</c:v>
                </c:pt>
                <c:pt idx="24">
                  <c:v>5916.4086099300002</c:v>
                </c:pt>
                <c:pt idx="25">
                  <c:v>6095.7272847200002</c:v>
                </c:pt>
                <c:pt idx="26">
                  <c:v>6275.0479554200001</c:v>
                </c:pt>
                <c:pt idx="27">
                  <c:v>6454.3706238599998</c:v>
                </c:pt>
                <c:pt idx="28">
                  <c:v>6633.6952918799998</c:v>
                </c:pt>
                <c:pt idx="29">
                  <c:v>6813.0219613299996</c:v>
                </c:pt>
                <c:pt idx="30">
                  <c:v>6992.3506340499998</c:v>
                </c:pt>
                <c:pt idx="31">
                  <c:v>7171.6813118700002</c:v>
                </c:pt>
                <c:pt idx="32">
                  <c:v>7351.01399666</c:v>
                </c:pt>
                <c:pt idx="33">
                  <c:v>7530.3486902300001</c:v>
                </c:pt>
                <c:pt idx="34">
                  <c:v>7709.68539444</c:v>
                </c:pt>
                <c:pt idx="35">
                  <c:v>7889.0241111400001</c:v>
                </c:pt>
                <c:pt idx="36">
                  <c:v>8068.3648421600001</c:v>
                </c:pt>
                <c:pt idx="37">
                  <c:v>8247.7075893399997</c:v>
                </c:pt>
              </c:numCache>
            </c:numRef>
          </c:xVal>
          <c:yVal>
            <c:numRef>
              <c:f>'Dome 2'!$B$32:$B$69</c:f>
              <c:numCache>
                <c:formatCode>General</c:formatCode>
                <c:ptCount val="38"/>
                <c:pt idx="0">
                  <c:v>-133.91220000000001</c:v>
                </c:pt>
                <c:pt idx="1">
                  <c:v>-130.77549999999999</c:v>
                </c:pt>
                <c:pt idx="2">
                  <c:v>-122.6653</c:v>
                </c:pt>
                <c:pt idx="3">
                  <c:v>-111.9405</c:v>
                </c:pt>
                <c:pt idx="4">
                  <c:v>-96.553600000000003</c:v>
                </c:pt>
                <c:pt idx="5">
                  <c:v>-83.346400000000003</c:v>
                </c:pt>
                <c:pt idx="6">
                  <c:v>-70.569999999999993</c:v>
                </c:pt>
                <c:pt idx="7">
                  <c:v>-58.578499999999998</c:v>
                </c:pt>
                <c:pt idx="8">
                  <c:v>-45.066299999999998</c:v>
                </c:pt>
                <c:pt idx="9">
                  <c:v>-26.092300000000002</c:v>
                </c:pt>
                <c:pt idx="10">
                  <c:v>-4.5007000000000001</c:v>
                </c:pt>
                <c:pt idx="11">
                  <c:v>13.9512</c:v>
                </c:pt>
                <c:pt idx="12">
                  <c:v>26.119800000000001</c:v>
                </c:pt>
                <c:pt idx="13">
                  <c:v>33.645899999999997</c:v>
                </c:pt>
                <c:pt idx="14">
                  <c:v>42.008699999999997</c:v>
                </c:pt>
                <c:pt idx="15">
                  <c:v>50.821199999999997</c:v>
                </c:pt>
                <c:pt idx="16">
                  <c:v>59.411299999999997</c:v>
                </c:pt>
                <c:pt idx="17">
                  <c:v>68.838300000000004</c:v>
                </c:pt>
                <c:pt idx="18">
                  <c:v>75.617500000000007</c:v>
                </c:pt>
                <c:pt idx="19">
                  <c:v>79.008499999999998</c:v>
                </c:pt>
                <c:pt idx="20">
                  <c:v>81.851699999999994</c:v>
                </c:pt>
                <c:pt idx="21">
                  <c:v>82.341999999999999</c:v>
                </c:pt>
                <c:pt idx="22">
                  <c:v>81.484099999999998</c:v>
                </c:pt>
                <c:pt idx="23">
                  <c:v>81.616799999999998</c:v>
                </c:pt>
                <c:pt idx="24">
                  <c:v>82.898499999999999</c:v>
                </c:pt>
                <c:pt idx="25">
                  <c:v>82.467699999999994</c:v>
                </c:pt>
                <c:pt idx="26">
                  <c:v>77.863600000000005</c:v>
                </c:pt>
                <c:pt idx="27">
                  <c:v>72.192599999999999</c:v>
                </c:pt>
                <c:pt idx="28">
                  <c:v>64.450999999999993</c:v>
                </c:pt>
                <c:pt idx="29">
                  <c:v>55.209899999999998</c:v>
                </c:pt>
                <c:pt idx="30">
                  <c:v>43.630499999999998</c:v>
                </c:pt>
                <c:pt idx="31">
                  <c:v>28.7743</c:v>
                </c:pt>
                <c:pt idx="32">
                  <c:v>16.270299999999999</c:v>
                </c:pt>
                <c:pt idx="33">
                  <c:v>6.8117999999999999</c:v>
                </c:pt>
                <c:pt idx="34">
                  <c:v>5.7190000000000003</c:v>
                </c:pt>
                <c:pt idx="35">
                  <c:v>10.057600000000001</c:v>
                </c:pt>
                <c:pt idx="36">
                  <c:v>11.8607</c:v>
                </c:pt>
                <c:pt idx="37">
                  <c:v>5.5819999999899998</c:v>
                </c:pt>
              </c:numCache>
            </c:numRef>
          </c:yVal>
          <c:smooth val="0"/>
          <c:extLst>
            <c:ext xmlns:c16="http://schemas.microsoft.com/office/drawing/2014/chart" uri="{C3380CC4-5D6E-409C-BE32-E72D297353CC}">
              <c16:uniqueId val="{00000000-8385-E147-8235-B532A25237BD}"/>
            </c:ext>
          </c:extLst>
        </c:ser>
        <c:ser>
          <c:idx val="1"/>
          <c:order val="1"/>
          <c:tx>
            <c:v>Best 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9.6791557305336839E-2"/>
                  <c:y val="-0.3495942694663167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2'!$A$32,'Dome 2'!$A$69)</c:f>
              <c:numCache>
                <c:formatCode>General</c:formatCode>
                <c:ptCount val="2"/>
                <c:pt idx="0">
                  <c:v>1613.3544004</c:v>
                </c:pt>
                <c:pt idx="1">
                  <c:v>8247.7075893399997</c:v>
                </c:pt>
              </c:numCache>
            </c:numRef>
          </c:xVal>
          <c:yVal>
            <c:numRef>
              <c:f>('Dome 2'!$B$32,'Dome 2'!$B$69)</c:f>
              <c:numCache>
                <c:formatCode>General</c:formatCode>
                <c:ptCount val="2"/>
                <c:pt idx="0">
                  <c:v>-133.91220000000001</c:v>
                </c:pt>
                <c:pt idx="1">
                  <c:v>5.5819999999899998</c:v>
                </c:pt>
              </c:numCache>
            </c:numRef>
          </c:yVal>
          <c:smooth val="0"/>
          <c:extLst>
            <c:ext xmlns:c16="http://schemas.microsoft.com/office/drawing/2014/chart" uri="{C3380CC4-5D6E-409C-BE32-E72D297353CC}">
              <c16:uniqueId val="{00000002-8385-E147-8235-B532A25237BD}"/>
            </c:ext>
          </c:extLst>
        </c:ser>
        <c:dLbls>
          <c:showLegendKey val="0"/>
          <c:showVal val="0"/>
          <c:showCatName val="0"/>
          <c:showSerName val="0"/>
          <c:showPercent val="0"/>
          <c:showBubbleSize val="0"/>
        </c:dLbls>
        <c:axId val="763181520"/>
        <c:axId val="763182504"/>
      </c:scatterChart>
      <c:valAx>
        <c:axId val="763181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182504"/>
        <c:crosses val="autoZero"/>
        <c:crossBetween val="midCat"/>
      </c:valAx>
      <c:valAx>
        <c:axId val="763182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1815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9'!$B$18</c:f>
              <c:strCache>
                <c:ptCount val="1"/>
                <c:pt idx="0">
                  <c:v>A-A'</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9'!$A$33:$A$60</c:f>
              <c:numCache>
                <c:formatCode>General</c:formatCode>
                <c:ptCount val="28"/>
                <c:pt idx="0">
                  <c:v>2554.1898916099999</c:v>
                </c:pt>
                <c:pt idx="1">
                  <c:v>2736.6090081299999</c:v>
                </c:pt>
                <c:pt idx="2">
                  <c:v>2919.02506305</c:v>
                </c:pt>
                <c:pt idx="3">
                  <c:v>3101.4380577799998</c:v>
                </c:pt>
                <c:pt idx="4">
                  <c:v>3283.8479937400002</c:v>
                </c:pt>
                <c:pt idx="5">
                  <c:v>3466.25487234</c:v>
                </c:pt>
                <c:pt idx="6">
                  <c:v>3648.6586949900002</c:v>
                </c:pt>
                <c:pt idx="7">
                  <c:v>3831.0594631099998</c:v>
                </c:pt>
                <c:pt idx="8">
                  <c:v>4013.4571781200002</c:v>
                </c:pt>
                <c:pt idx="9">
                  <c:v>4195.8518414099999</c:v>
                </c:pt>
                <c:pt idx="10">
                  <c:v>4378.2434544099997</c:v>
                </c:pt>
                <c:pt idx="11">
                  <c:v>4560.6320185300001</c:v>
                </c:pt>
                <c:pt idx="12">
                  <c:v>4743.0175351899998</c:v>
                </c:pt>
                <c:pt idx="13">
                  <c:v>4925.4000057900003</c:v>
                </c:pt>
                <c:pt idx="14">
                  <c:v>5107.7794317400003</c:v>
                </c:pt>
                <c:pt idx="15">
                  <c:v>5290.1558144700002</c:v>
                </c:pt>
                <c:pt idx="16">
                  <c:v>5472.5291553899997</c:v>
                </c:pt>
                <c:pt idx="17">
                  <c:v>5654.8994558900004</c:v>
                </c:pt>
                <c:pt idx="18">
                  <c:v>5837.2667174099997</c:v>
                </c:pt>
                <c:pt idx="19">
                  <c:v>6019.6309413400004</c:v>
                </c:pt>
                <c:pt idx="20">
                  <c:v>6201.99212911</c:v>
                </c:pt>
                <c:pt idx="21">
                  <c:v>6384.35028212</c:v>
                </c:pt>
                <c:pt idx="22">
                  <c:v>6566.7054017800001</c:v>
                </c:pt>
                <c:pt idx="23">
                  <c:v>6749.0574895099999</c:v>
                </c:pt>
                <c:pt idx="24">
                  <c:v>6931.4065467199998</c:v>
                </c:pt>
                <c:pt idx="25">
                  <c:v>7113.7525748199996</c:v>
                </c:pt>
                <c:pt idx="26">
                  <c:v>7296.0955752199998</c:v>
                </c:pt>
                <c:pt idx="27">
                  <c:v>7478.4355493200001</c:v>
                </c:pt>
              </c:numCache>
            </c:numRef>
          </c:xVal>
          <c:yVal>
            <c:numRef>
              <c:f>'Dome 9'!$B$33:$B$60</c:f>
              <c:numCache>
                <c:formatCode>General</c:formatCode>
                <c:ptCount val="28"/>
                <c:pt idx="0">
                  <c:v>-66.315100000000001</c:v>
                </c:pt>
                <c:pt idx="1">
                  <c:v>-48.507599999999996</c:v>
                </c:pt>
                <c:pt idx="2">
                  <c:v>-32.994</c:v>
                </c:pt>
                <c:pt idx="3">
                  <c:v>-26.4358</c:v>
                </c:pt>
                <c:pt idx="4">
                  <c:v>-17.130500000000001</c:v>
                </c:pt>
                <c:pt idx="5">
                  <c:v>-2.2288000000000001</c:v>
                </c:pt>
                <c:pt idx="6">
                  <c:v>16.718800000000002</c:v>
                </c:pt>
                <c:pt idx="7">
                  <c:v>35.954000000000001</c:v>
                </c:pt>
                <c:pt idx="8">
                  <c:v>54.8489</c:v>
                </c:pt>
                <c:pt idx="9">
                  <c:v>75.739099999999993</c:v>
                </c:pt>
                <c:pt idx="10">
                  <c:v>96.479100000000003</c:v>
                </c:pt>
                <c:pt idx="11">
                  <c:v>106.2149</c:v>
                </c:pt>
                <c:pt idx="12">
                  <c:v>110.0337</c:v>
                </c:pt>
                <c:pt idx="13">
                  <c:v>115.812</c:v>
                </c:pt>
                <c:pt idx="14">
                  <c:v>125.5519</c:v>
                </c:pt>
                <c:pt idx="15">
                  <c:v>138.6207</c:v>
                </c:pt>
                <c:pt idx="16">
                  <c:v>152.67740000000001</c:v>
                </c:pt>
                <c:pt idx="17">
                  <c:v>163.18620000000001</c:v>
                </c:pt>
                <c:pt idx="18">
                  <c:v>158.83940000000001</c:v>
                </c:pt>
                <c:pt idx="19">
                  <c:v>132.4014</c:v>
                </c:pt>
                <c:pt idx="20">
                  <c:v>97.765799999999999</c:v>
                </c:pt>
                <c:pt idx="21">
                  <c:v>71.291600000000003</c:v>
                </c:pt>
                <c:pt idx="22">
                  <c:v>49.215200000000003</c:v>
                </c:pt>
                <c:pt idx="23">
                  <c:v>27.517700000000001</c:v>
                </c:pt>
                <c:pt idx="24">
                  <c:v>0.71259999999900003</c:v>
                </c:pt>
                <c:pt idx="25">
                  <c:v>-29.901199999999999</c:v>
                </c:pt>
                <c:pt idx="26">
                  <c:v>-58.568800000000003</c:v>
                </c:pt>
                <c:pt idx="27">
                  <c:v>-76.523499999999999</c:v>
                </c:pt>
              </c:numCache>
            </c:numRef>
          </c:yVal>
          <c:smooth val="0"/>
          <c:extLst>
            <c:ext xmlns:c16="http://schemas.microsoft.com/office/drawing/2014/chart" uri="{C3380CC4-5D6E-409C-BE32-E72D297353CC}">
              <c16:uniqueId val="{00000000-F117-7F46-B51C-B11224616367}"/>
            </c:ext>
          </c:extLst>
        </c:ser>
        <c:ser>
          <c:idx val="1"/>
          <c:order val="1"/>
          <c:tx>
            <c:v>Best 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9.8726815398075235E-2"/>
                  <c:y val="0.130505249343832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9'!$A$33,'Dome 9'!$A$60)</c:f>
              <c:numCache>
                <c:formatCode>General</c:formatCode>
                <c:ptCount val="2"/>
                <c:pt idx="0">
                  <c:v>2554.1898916099999</c:v>
                </c:pt>
                <c:pt idx="1">
                  <c:v>7478.4355493200001</c:v>
                </c:pt>
              </c:numCache>
            </c:numRef>
          </c:xVal>
          <c:yVal>
            <c:numRef>
              <c:f>('Dome 9'!$B$33,'Dome 9'!$B$60)</c:f>
              <c:numCache>
                <c:formatCode>General</c:formatCode>
                <c:ptCount val="2"/>
                <c:pt idx="0">
                  <c:v>-66.315100000000001</c:v>
                </c:pt>
                <c:pt idx="1">
                  <c:v>-76.523499999999999</c:v>
                </c:pt>
              </c:numCache>
            </c:numRef>
          </c:yVal>
          <c:smooth val="0"/>
          <c:extLst>
            <c:ext xmlns:c16="http://schemas.microsoft.com/office/drawing/2014/chart" uri="{C3380CC4-5D6E-409C-BE32-E72D297353CC}">
              <c16:uniqueId val="{00000002-F117-7F46-B51C-B11224616367}"/>
            </c:ext>
          </c:extLst>
        </c:ser>
        <c:dLbls>
          <c:showLegendKey val="0"/>
          <c:showVal val="0"/>
          <c:showCatName val="0"/>
          <c:showSerName val="0"/>
          <c:showPercent val="0"/>
          <c:showBubbleSize val="0"/>
        </c:dLbls>
        <c:axId val="721812656"/>
        <c:axId val="721809048"/>
      </c:scatterChart>
      <c:valAx>
        <c:axId val="721812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1809048"/>
        <c:crosses val="autoZero"/>
        <c:crossBetween val="midCat"/>
      </c:valAx>
      <c:valAx>
        <c:axId val="721809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18126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9'!$E$18</c:f>
              <c:strCache>
                <c:ptCount val="1"/>
                <c:pt idx="0">
                  <c:v>B-B'</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9'!$D$34:$D$61</c:f>
              <c:numCache>
                <c:formatCode>General</c:formatCode>
                <c:ptCount val="28"/>
                <c:pt idx="0">
                  <c:v>2755.7651406499999</c:v>
                </c:pt>
                <c:pt idx="1">
                  <c:v>2939.5156218000002</c:v>
                </c:pt>
                <c:pt idx="2">
                  <c:v>3123.2702116700002</c:v>
                </c:pt>
                <c:pt idx="3">
                  <c:v>3307.0289117000002</c:v>
                </c:pt>
                <c:pt idx="4">
                  <c:v>3490.79172333</c:v>
                </c:pt>
                <c:pt idx="5">
                  <c:v>3674.5586479600001</c:v>
                </c:pt>
                <c:pt idx="6">
                  <c:v>3858.3296870499998</c:v>
                </c:pt>
                <c:pt idx="7">
                  <c:v>4042.1048420100001</c:v>
                </c:pt>
                <c:pt idx="8">
                  <c:v>4225.8841142800002</c:v>
                </c:pt>
                <c:pt idx="9">
                  <c:v>4409.6675052800001</c:v>
                </c:pt>
                <c:pt idx="10">
                  <c:v>4593.4550164499997</c:v>
                </c:pt>
                <c:pt idx="11">
                  <c:v>4777.2466492100002</c:v>
                </c:pt>
                <c:pt idx="12">
                  <c:v>4961.0424050000001</c:v>
                </c:pt>
                <c:pt idx="13">
                  <c:v>5144.84228523</c:v>
                </c:pt>
                <c:pt idx="14">
                  <c:v>5328.6462913599999</c:v>
                </c:pt>
                <c:pt idx="15">
                  <c:v>5512.4544248000002</c:v>
                </c:pt>
                <c:pt idx="16">
                  <c:v>5696.2666869799996</c:v>
                </c:pt>
                <c:pt idx="17">
                  <c:v>5880.0830793499999</c:v>
                </c:pt>
                <c:pt idx="18">
                  <c:v>6063.90360332</c:v>
                </c:pt>
                <c:pt idx="19">
                  <c:v>6247.72826033</c:v>
                </c:pt>
                <c:pt idx="20">
                  <c:v>6431.5570518100003</c:v>
                </c:pt>
                <c:pt idx="21">
                  <c:v>6615.3899791900003</c:v>
                </c:pt>
                <c:pt idx="22">
                  <c:v>6799.2270439000004</c:v>
                </c:pt>
                <c:pt idx="23">
                  <c:v>6983.0682473799998</c:v>
                </c:pt>
                <c:pt idx="24">
                  <c:v>7166.9135910499999</c:v>
                </c:pt>
                <c:pt idx="25">
                  <c:v>7350.7630763500001</c:v>
                </c:pt>
                <c:pt idx="26">
                  <c:v>7534.6167047099998</c:v>
                </c:pt>
                <c:pt idx="27">
                  <c:v>7718.4744775700001</c:v>
                </c:pt>
              </c:numCache>
            </c:numRef>
          </c:xVal>
          <c:yVal>
            <c:numRef>
              <c:f>'Dome 9'!$E$34:$E$61</c:f>
              <c:numCache>
                <c:formatCode>General</c:formatCode>
                <c:ptCount val="28"/>
                <c:pt idx="0">
                  <c:v>-113.3193</c:v>
                </c:pt>
                <c:pt idx="1">
                  <c:v>-97.048500000000004</c:v>
                </c:pt>
                <c:pt idx="2">
                  <c:v>-80.732500000000002</c:v>
                </c:pt>
                <c:pt idx="3">
                  <c:v>-67.944999999999993</c:v>
                </c:pt>
                <c:pt idx="4">
                  <c:v>-46.982300000000002</c:v>
                </c:pt>
                <c:pt idx="5">
                  <c:v>-16.2699</c:v>
                </c:pt>
                <c:pt idx="6">
                  <c:v>15.557700000000001</c:v>
                </c:pt>
                <c:pt idx="7">
                  <c:v>42.8001</c:v>
                </c:pt>
                <c:pt idx="8">
                  <c:v>65.9131</c:v>
                </c:pt>
                <c:pt idx="9">
                  <c:v>88.935699999999997</c:v>
                </c:pt>
                <c:pt idx="10">
                  <c:v>105.5791</c:v>
                </c:pt>
                <c:pt idx="11">
                  <c:v>112.5001</c:v>
                </c:pt>
                <c:pt idx="12">
                  <c:v>117.928</c:v>
                </c:pt>
                <c:pt idx="13">
                  <c:v>131.99940000000001</c:v>
                </c:pt>
                <c:pt idx="14">
                  <c:v>145.93</c:v>
                </c:pt>
                <c:pt idx="15">
                  <c:v>155.28819999999999</c:v>
                </c:pt>
                <c:pt idx="16">
                  <c:v>150.05350000000001</c:v>
                </c:pt>
                <c:pt idx="17">
                  <c:v>138.8569</c:v>
                </c:pt>
                <c:pt idx="18">
                  <c:v>135.84880000000001</c:v>
                </c:pt>
                <c:pt idx="19">
                  <c:v>140.6147</c:v>
                </c:pt>
                <c:pt idx="20">
                  <c:v>143.2773</c:v>
                </c:pt>
                <c:pt idx="21">
                  <c:v>131.62020000000001</c:v>
                </c:pt>
                <c:pt idx="22">
                  <c:v>118.6566</c:v>
                </c:pt>
                <c:pt idx="23">
                  <c:v>100.3471</c:v>
                </c:pt>
                <c:pt idx="24">
                  <c:v>77.191400000000002</c:v>
                </c:pt>
                <c:pt idx="25">
                  <c:v>54.480899999999998</c:v>
                </c:pt>
                <c:pt idx="26">
                  <c:v>28.6907</c:v>
                </c:pt>
                <c:pt idx="27">
                  <c:v>1.1894</c:v>
                </c:pt>
              </c:numCache>
            </c:numRef>
          </c:yVal>
          <c:smooth val="0"/>
          <c:extLst>
            <c:ext xmlns:c16="http://schemas.microsoft.com/office/drawing/2014/chart" uri="{C3380CC4-5D6E-409C-BE32-E72D297353CC}">
              <c16:uniqueId val="{00000000-4AF5-074E-95E1-9D99F66EC549}"/>
            </c:ext>
          </c:extLst>
        </c:ser>
        <c:ser>
          <c:idx val="1"/>
          <c:order val="1"/>
          <c:tx>
            <c:v>A-A'</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6258902012248469"/>
                  <c:y val="0.4094054389034704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9'!$D$34,'Dome 9'!$D$61)</c:f>
              <c:numCache>
                <c:formatCode>General</c:formatCode>
                <c:ptCount val="2"/>
                <c:pt idx="0">
                  <c:v>2755.7651406499999</c:v>
                </c:pt>
                <c:pt idx="1">
                  <c:v>7718.4744775700001</c:v>
                </c:pt>
              </c:numCache>
            </c:numRef>
          </c:xVal>
          <c:yVal>
            <c:numRef>
              <c:f>('Dome 9'!$E$34,'Dome 9'!$E$61)</c:f>
              <c:numCache>
                <c:formatCode>General</c:formatCode>
                <c:ptCount val="2"/>
                <c:pt idx="0">
                  <c:v>-113.3193</c:v>
                </c:pt>
                <c:pt idx="1">
                  <c:v>1.1894</c:v>
                </c:pt>
              </c:numCache>
            </c:numRef>
          </c:yVal>
          <c:smooth val="0"/>
          <c:extLst>
            <c:ext xmlns:c16="http://schemas.microsoft.com/office/drawing/2014/chart" uri="{C3380CC4-5D6E-409C-BE32-E72D297353CC}">
              <c16:uniqueId val="{00000002-4AF5-074E-95E1-9D99F66EC549}"/>
            </c:ext>
          </c:extLst>
        </c:ser>
        <c:dLbls>
          <c:showLegendKey val="0"/>
          <c:showVal val="0"/>
          <c:showCatName val="0"/>
          <c:showSerName val="0"/>
          <c:showPercent val="0"/>
          <c:showBubbleSize val="0"/>
        </c:dLbls>
        <c:axId val="721853328"/>
        <c:axId val="721853000"/>
      </c:scatterChart>
      <c:valAx>
        <c:axId val="7218533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layout>
            <c:manualLayout>
              <c:xMode val="edge"/>
              <c:yMode val="edge"/>
              <c:x val="0.49405446194225722"/>
              <c:y val="0.8740507436570428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1853000"/>
        <c:crosses val="autoZero"/>
        <c:crossBetween val="midCat"/>
      </c:valAx>
      <c:valAx>
        <c:axId val="721853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a:t>
                </a:r>
                <a:r>
                  <a:rPr lang="en-US" baseline="0"/>
                  <a:t> (m)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18533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 A-A'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A-A'</c:v>
          </c:tx>
          <c:spPr>
            <a:ln w="25400" cap="rnd">
              <a:noFill/>
              <a:round/>
            </a:ln>
            <a:effectLst/>
          </c:spPr>
          <c:marker>
            <c:symbol val="circle"/>
            <c:size val="5"/>
            <c:spPr>
              <a:solidFill>
                <a:schemeClr val="accent1"/>
              </a:solidFill>
              <a:ln w="9525">
                <a:solidFill>
                  <a:schemeClr val="accent1"/>
                </a:solidFill>
              </a:ln>
              <a:effectLst/>
            </c:spPr>
          </c:marker>
          <c:xVal>
            <c:numRef>
              <c:f>'Dome 9'!$A$33:$A$60</c:f>
              <c:numCache>
                <c:formatCode>General</c:formatCode>
                <c:ptCount val="28"/>
                <c:pt idx="0">
                  <c:v>2554.1898916099999</c:v>
                </c:pt>
                <c:pt idx="1">
                  <c:v>2736.6090081299999</c:v>
                </c:pt>
                <c:pt idx="2">
                  <c:v>2919.02506305</c:v>
                </c:pt>
                <c:pt idx="3">
                  <c:v>3101.4380577799998</c:v>
                </c:pt>
                <c:pt idx="4">
                  <c:v>3283.8479937400002</c:v>
                </c:pt>
                <c:pt idx="5">
                  <c:v>3466.25487234</c:v>
                </c:pt>
                <c:pt idx="6">
                  <c:v>3648.6586949900002</c:v>
                </c:pt>
                <c:pt idx="7">
                  <c:v>3831.0594631099998</c:v>
                </c:pt>
                <c:pt idx="8">
                  <c:v>4013.4571781200002</c:v>
                </c:pt>
                <c:pt idx="9">
                  <c:v>4195.8518414099999</c:v>
                </c:pt>
                <c:pt idx="10">
                  <c:v>4378.2434544099997</c:v>
                </c:pt>
                <c:pt idx="11">
                  <c:v>4560.6320185300001</c:v>
                </c:pt>
                <c:pt idx="12">
                  <c:v>4743.0175351899998</c:v>
                </c:pt>
                <c:pt idx="13">
                  <c:v>4925.4000057900003</c:v>
                </c:pt>
                <c:pt idx="14">
                  <c:v>5107.7794317400003</c:v>
                </c:pt>
                <c:pt idx="15">
                  <c:v>5290.1558144700002</c:v>
                </c:pt>
                <c:pt idx="16">
                  <c:v>5472.5291553899997</c:v>
                </c:pt>
                <c:pt idx="17">
                  <c:v>5654.8994558900004</c:v>
                </c:pt>
                <c:pt idx="18">
                  <c:v>5837.2667174099997</c:v>
                </c:pt>
                <c:pt idx="19">
                  <c:v>6019.6309413400004</c:v>
                </c:pt>
                <c:pt idx="20">
                  <c:v>6201.99212911</c:v>
                </c:pt>
                <c:pt idx="21">
                  <c:v>6384.35028212</c:v>
                </c:pt>
                <c:pt idx="22">
                  <c:v>6566.7054017800001</c:v>
                </c:pt>
                <c:pt idx="23">
                  <c:v>6749.0574895099999</c:v>
                </c:pt>
                <c:pt idx="24">
                  <c:v>6931.4065467199998</c:v>
                </c:pt>
                <c:pt idx="25">
                  <c:v>7113.7525748199996</c:v>
                </c:pt>
                <c:pt idx="26">
                  <c:v>7296.0955752199998</c:v>
                </c:pt>
                <c:pt idx="27">
                  <c:v>7478.4355493200001</c:v>
                </c:pt>
              </c:numCache>
            </c:numRef>
          </c:xVal>
          <c:yVal>
            <c:numRef>
              <c:f>'Dome 9'!$M$19:$M$46</c:f>
              <c:numCache>
                <c:formatCode>General</c:formatCode>
                <c:ptCount val="28"/>
                <c:pt idx="0">
                  <c:v>6.8698772380997752E-2</c:v>
                </c:pt>
                <c:pt idx="1">
                  <c:v>18.259278917073004</c:v>
                </c:pt>
                <c:pt idx="2">
                  <c:v>34.155952632405004</c:v>
                </c:pt>
                <c:pt idx="3">
                  <c:v>41.097219921337995</c:v>
                </c:pt>
                <c:pt idx="4">
                  <c:v>50.785580786853998</c:v>
                </c:pt>
                <c:pt idx="5">
                  <c:v>66.070335231914001</c:v>
                </c:pt>
                <c:pt idx="6">
                  <c:v>85.400983259479005</c:v>
                </c:pt>
                <c:pt idx="7">
                  <c:v>105.019224872531</c:v>
                </c:pt>
                <c:pt idx="8">
                  <c:v>124.297160074052</c:v>
                </c:pt>
                <c:pt idx="9">
                  <c:v>145.570388866961</c:v>
                </c:pt>
                <c:pt idx="10">
                  <c:v>166.69341125426101</c:v>
                </c:pt>
                <c:pt idx="11">
                  <c:v>176.81222723891301</c:v>
                </c:pt>
                <c:pt idx="12">
                  <c:v>181.014036823899</c:v>
                </c:pt>
                <c:pt idx="13">
                  <c:v>187.17534001215898</c:v>
                </c:pt>
                <c:pt idx="14">
                  <c:v>197.29823680665402</c:v>
                </c:pt>
                <c:pt idx="15">
                  <c:v>210.750027210387</c:v>
                </c:pt>
                <c:pt idx="16">
                  <c:v>225.18971122631899</c:v>
                </c:pt>
                <c:pt idx="17">
                  <c:v>236.08148885736901</c:v>
                </c:pt>
                <c:pt idx="18">
                  <c:v>232.117660106561</c:v>
                </c:pt>
                <c:pt idx="19">
                  <c:v>206.06262497681399</c:v>
                </c:pt>
                <c:pt idx="20">
                  <c:v>171.80998347113101</c:v>
                </c:pt>
                <c:pt idx="21">
                  <c:v>145.71873559245199</c:v>
                </c:pt>
                <c:pt idx="22">
                  <c:v>124.02528134373802</c:v>
                </c:pt>
                <c:pt idx="23">
                  <c:v>102.71072072797101</c:v>
                </c:pt>
                <c:pt idx="24">
                  <c:v>76.288553748110999</c:v>
                </c:pt>
                <c:pt idx="25">
                  <c:v>46.057680407121993</c:v>
                </c:pt>
                <c:pt idx="26">
                  <c:v>17.773000707961991</c:v>
                </c:pt>
                <c:pt idx="27">
                  <c:v>0.20121465357200918</c:v>
                </c:pt>
              </c:numCache>
            </c:numRef>
          </c:yVal>
          <c:smooth val="0"/>
          <c:extLst>
            <c:ext xmlns:c16="http://schemas.microsoft.com/office/drawing/2014/chart" uri="{C3380CC4-5D6E-409C-BE32-E72D297353CC}">
              <c16:uniqueId val="{00000000-95A1-B84E-A888-21721548A5C2}"/>
            </c:ext>
          </c:extLst>
        </c:ser>
        <c:dLbls>
          <c:showLegendKey val="0"/>
          <c:showVal val="0"/>
          <c:showCatName val="0"/>
          <c:showSerName val="0"/>
          <c:showPercent val="0"/>
          <c:showBubbleSize val="0"/>
        </c:dLbls>
        <c:axId val="671329264"/>
        <c:axId val="671325656"/>
      </c:scatterChart>
      <c:valAx>
        <c:axId val="6713292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325656"/>
        <c:crosses val="autoZero"/>
        <c:crossBetween val="midCat"/>
      </c:valAx>
      <c:valAx>
        <c:axId val="671325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3292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 B-B'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B-B'</c:v>
          </c:tx>
          <c:spPr>
            <a:ln w="25400" cap="rnd">
              <a:noFill/>
              <a:round/>
            </a:ln>
            <a:effectLst/>
          </c:spPr>
          <c:marker>
            <c:symbol val="circle"/>
            <c:size val="5"/>
            <c:spPr>
              <a:solidFill>
                <a:schemeClr val="accent1"/>
              </a:solidFill>
              <a:ln w="9525">
                <a:solidFill>
                  <a:schemeClr val="accent1"/>
                </a:solidFill>
              </a:ln>
              <a:effectLst/>
            </c:spPr>
          </c:marker>
          <c:xVal>
            <c:numRef>
              <c:f>'Dome 9'!$D$34:$D$61</c:f>
              <c:numCache>
                <c:formatCode>General</c:formatCode>
                <c:ptCount val="28"/>
                <c:pt idx="0">
                  <c:v>2755.7651406499999</c:v>
                </c:pt>
                <c:pt idx="1">
                  <c:v>2939.5156218000002</c:v>
                </c:pt>
                <c:pt idx="2">
                  <c:v>3123.2702116700002</c:v>
                </c:pt>
                <c:pt idx="3">
                  <c:v>3307.0289117000002</c:v>
                </c:pt>
                <c:pt idx="4">
                  <c:v>3490.79172333</c:v>
                </c:pt>
                <c:pt idx="5">
                  <c:v>3674.5586479600001</c:v>
                </c:pt>
                <c:pt idx="6">
                  <c:v>3858.3296870499998</c:v>
                </c:pt>
                <c:pt idx="7">
                  <c:v>4042.1048420100001</c:v>
                </c:pt>
                <c:pt idx="8">
                  <c:v>4225.8841142800002</c:v>
                </c:pt>
                <c:pt idx="9">
                  <c:v>4409.6675052800001</c:v>
                </c:pt>
                <c:pt idx="10">
                  <c:v>4593.4550164499997</c:v>
                </c:pt>
                <c:pt idx="11">
                  <c:v>4777.2466492100002</c:v>
                </c:pt>
                <c:pt idx="12">
                  <c:v>4961.0424050000001</c:v>
                </c:pt>
                <c:pt idx="13">
                  <c:v>5144.84228523</c:v>
                </c:pt>
                <c:pt idx="14">
                  <c:v>5328.6462913599999</c:v>
                </c:pt>
                <c:pt idx="15">
                  <c:v>5512.4544248000002</c:v>
                </c:pt>
                <c:pt idx="16">
                  <c:v>5696.2666869799996</c:v>
                </c:pt>
                <c:pt idx="17">
                  <c:v>5880.0830793499999</c:v>
                </c:pt>
                <c:pt idx="18">
                  <c:v>6063.90360332</c:v>
                </c:pt>
                <c:pt idx="19">
                  <c:v>6247.72826033</c:v>
                </c:pt>
                <c:pt idx="20">
                  <c:v>6431.5570518100003</c:v>
                </c:pt>
                <c:pt idx="21">
                  <c:v>6615.3899791900003</c:v>
                </c:pt>
                <c:pt idx="22">
                  <c:v>6799.2270439000004</c:v>
                </c:pt>
                <c:pt idx="23">
                  <c:v>6983.0682473799998</c:v>
                </c:pt>
                <c:pt idx="24">
                  <c:v>7166.9135910499999</c:v>
                </c:pt>
                <c:pt idx="25">
                  <c:v>7350.7630763500001</c:v>
                </c:pt>
                <c:pt idx="26">
                  <c:v>7534.6167047099998</c:v>
                </c:pt>
                <c:pt idx="27">
                  <c:v>7718.4744775700001</c:v>
                </c:pt>
              </c:numCache>
            </c:numRef>
          </c:xVal>
          <c:yVal>
            <c:numRef>
              <c:f>'Dome 9'!$Q$19:$Q$46</c:f>
              <c:numCache>
                <c:formatCode>General</c:formatCode>
                <c:ptCount val="28"/>
                <c:pt idx="0">
                  <c:v>-6.7474749014991175E-2</c:v>
                </c:pt>
                <c:pt idx="1">
                  <c:v>11.958689136419991</c:v>
                </c:pt>
                <c:pt idx="2">
                  <c:v>24.029958110422996</c:v>
                </c:pt>
                <c:pt idx="3">
                  <c:v>32.572632139730004</c:v>
                </c:pt>
                <c:pt idx="4">
                  <c:v>49.290411191077006</c:v>
                </c:pt>
                <c:pt idx="5">
                  <c:v>75.75779523212401</c:v>
                </c:pt>
                <c:pt idx="6">
                  <c:v>103.340284229145</c:v>
                </c:pt>
                <c:pt idx="7">
                  <c:v>126.33747814956899</c:v>
                </c:pt>
                <c:pt idx="8">
                  <c:v>145.20517696013201</c:v>
                </c:pt>
                <c:pt idx="9">
                  <c:v>163.98238062803199</c:v>
                </c:pt>
                <c:pt idx="10">
                  <c:v>176.38028912000499</c:v>
                </c:pt>
                <c:pt idx="11">
                  <c:v>179.055702403249</c:v>
                </c:pt>
                <c:pt idx="12">
                  <c:v>180.23792044449999</c:v>
                </c:pt>
                <c:pt idx="13">
                  <c:v>190.06354321118701</c:v>
                </c:pt>
                <c:pt idx="14">
                  <c:v>199.74827066958403</c:v>
                </c:pt>
                <c:pt idx="15">
                  <c:v>204.86050278711997</c:v>
                </c:pt>
                <c:pt idx="16">
                  <c:v>195.37973953076204</c:v>
                </c:pt>
                <c:pt idx="17">
                  <c:v>179.936980867015</c:v>
                </c:pt>
                <c:pt idx="18">
                  <c:v>172.68262676330801</c:v>
                </c:pt>
                <c:pt idx="19">
                  <c:v>173.20217718637701</c:v>
                </c:pt>
                <c:pt idx="20">
                  <c:v>171.618332103189</c:v>
                </c:pt>
                <c:pt idx="21">
                  <c:v>155.714691480711</c:v>
                </c:pt>
                <c:pt idx="22">
                  <c:v>138.50445528590998</c:v>
                </c:pt>
                <c:pt idx="23">
                  <c:v>115.94822348552201</c:v>
                </c:pt>
                <c:pt idx="24">
                  <c:v>88.545696046744993</c:v>
                </c:pt>
                <c:pt idx="25">
                  <c:v>61.588272936314986</c:v>
                </c:pt>
                <c:pt idx="26">
                  <c:v>31.551054121199009</c:v>
                </c:pt>
                <c:pt idx="27">
                  <c:v>-0.19736043186700325</c:v>
                </c:pt>
              </c:numCache>
            </c:numRef>
          </c:yVal>
          <c:smooth val="0"/>
          <c:extLst>
            <c:ext xmlns:c16="http://schemas.microsoft.com/office/drawing/2014/chart" uri="{C3380CC4-5D6E-409C-BE32-E72D297353CC}">
              <c16:uniqueId val="{00000000-6331-C042-844F-D3F0CAB4EA81}"/>
            </c:ext>
          </c:extLst>
        </c:ser>
        <c:dLbls>
          <c:showLegendKey val="0"/>
          <c:showVal val="0"/>
          <c:showCatName val="0"/>
          <c:showSerName val="0"/>
          <c:showPercent val="0"/>
          <c:showBubbleSize val="0"/>
        </c:dLbls>
        <c:axId val="671215120"/>
        <c:axId val="671215448"/>
      </c:scatterChart>
      <c:valAx>
        <c:axId val="6712151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215448"/>
        <c:crosses val="autoZero"/>
        <c:crossBetween val="midCat"/>
      </c:valAx>
      <c:valAx>
        <c:axId val="671215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heihgt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2151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10'!$B$18</c:f>
              <c:strCache>
                <c:ptCount val="1"/>
                <c:pt idx="0">
                  <c:v>A-A'</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10'!$A$58:$A$113</c:f>
              <c:numCache>
                <c:formatCode>General</c:formatCode>
                <c:ptCount val="56"/>
                <c:pt idx="0">
                  <c:v>7277.4806661599996</c:v>
                </c:pt>
                <c:pt idx="1">
                  <c:v>7464.1777175300003</c:v>
                </c:pt>
                <c:pt idx="2">
                  <c:v>7650.8795446000004</c:v>
                </c:pt>
                <c:pt idx="3">
                  <c:v>7837.5861493100001</c:v>
                </c:pt>
                <c:pt idx="4">
                  <c:v>8024.2975336199997</c:v>
                </c:pt>
                <c:pt idx="5">
                  <c:v>8211.0136994700006</c:v>
                </c:pt>
                <c:pt idx="6">
                  <c:v>8397.7346488000003</c:v>
                </c:pt>
                <c:pt idx="7">
                  <c:v>8584.46038357</c:v>
                </c:pt>
                <c:pt idx="8">
                  <c:v>8771.1909057199991</c:v>
                </c:pt>
                <c:pt idx="9">
                  <c:v>8957.9262171999999</c:v>
                </c:pt>
                <c:pt idx="10">
                  <c:v>9144.6663199499999</c:v>
                </c:pt>
                <c:pt idx="11">
                  <c:v>9331.4112159199994</c:v>
                </c:pt>
                <c:pt idx="12">
                  <c:v>9518.1609070600007</c:v>
                </c:pt>
                <c:pt idx="13">
                  <c:v>9704.9153953200002</c:v>
                </c:pt>
                <c:pt idx="14">
                  <c:v>9891.6746826500002</c:v>
                </c:pt>
                <c:pt idx="15">
                  <c:v>10078.438770999999</c:v>
                </c:pt>
                <c:pt idx="16">
                  <c:v>10265.207662299999</c:v>
                </c:pt>
                <c:pt idx="17">
                  <c:v>10451.981358499999</c:v>
                </c:pt>
                <c:pt idx="18">
                  <c:v>10638.7598616</c:v>
                </c:pt>
                <c:pt idx="19">
                  <c:v>10825.5431735</c:v>
                </c:pt>
                <c:pt idx="20">
                  <c:v>11012.3312962</c:v>
                </c:pt>
                <c:pt idx="21">
                  <c:v>11199.1242315</c:v>
                </c:pt>
                <c:pt idx="22">
                  <c:v>11385.9219816</c:v>
                </c:pt>
                <c:pt idx="23">
                  <c:v>11572.7245482</c:v>
                </c:pt>
                <c:pt idx="24">
                  <c:v>11759.5319335</c:v>
                </c:pt>
                <c:pt idx="25">
                  <c:v>11946.3441392</c:v>
                </c:pt>
                <c:pt idx="26">
                  <c:v>12133.1611674</c:v>
                </c:pt>
                <c:pt idx="27">
                  <c:v>12319.98302</c:v>
                </c:pt>
                <c:pt idx="28">
                  <c:v>12506.809698999999</c:v>
                </c:pt>
                <c:pt idx="29">
                  <c:v>12693.6412064</c:v>
                </c:pt>
                <c:pt idx="30">
                  <c:v>12880.477543999999</c:v>
                </c:pt>
                <c:pt idx="31">
                  <c:v>13067.318713799999</c:v>
                </c:pt>
                <c:pt idx="32">
                  <c:v>13254.1647178</c:v>
                </c:pt>
                <c:pt idx="33">
                  <c:v>13441.015557999999</c:v>
                </c:pt>
                <c:pt idx="34">
                  <c:v>13627.871236200001</c:v>
                </c:pt>
                <c:pt idx="35">
                  <c:v>13814.731754500001</c:v>
                </c:pt>
                <c:pt idx="36">
                  <c:v>14001.597114800001</c:v>
                </c:pt>
                <c:pt idx="37">
                  <c:v>14188.4673191</c:v>
                </c:pt>
                <c:pt idx="38">
                  <c:v>14375.3423692</c:v>
                </c:pt>
                <c:pt idx="39">
                  <c:v>14562.2222673</c:v>
                </c:pt>
                <c:pt idx="40">
                  <c:v>14749.1070151</c:v>
                </c:pt>
                <c:pt idx="41">
                  <c:v>14935.9966147</c:v>
                </c:pt>
                <c:pt idx="42">
                  <c:v>15122.8910681</c:v>
                </c:pt>
                <c:pt idx="43">
                  <c:v>15309.7903771</c:v>
                </c:pt>
                <c:pt idx="44">
                  <c:v>15496.6945438</c:v>
                </c:pt>
                <c:pt idx="45">
                  <c:v>15683.6035701</c:v>
                </c:pt>
                <c:pt idx="46">
                  <c:v>15870.517457899999</c:v>
                </c:pt>
                <c:pt idx="47">
                  <c:v>16057.4362093</c:v>
                </c:pt>
                <c:pt idx="48">
                  <c:v>16244.359826100001</c:v>
                </c:pt>
                <c:pt idx="49">
                  <c:v>16431.288310399999</c:v>
                </c:pt>
                <c:pt idx="50">
                  <c:v>16618.221664000001</c:v>
                </c:pt>
                <c:pt idx="51">
                  <c:v>16805.159888999999</c:v>
                </c:pt>
                <c:pt idx="52">
                  <c:v>16992.102987300001</c:v>
                </c:pt>
                <c:pt idx="53">
                  <c:v>17179.0509609</c:v>
                </c:pt>
                <c:pt idx="54">
                  <c:v>17366.0038116</c:v>
                </c:pt>
                <c:pt idx="55">
                  <c:v>17552.961541600002</c:v>
                </c:pt>
              </c:numCache>
            </c:numRef>
          </c:xVal>
          <c:yVal>
            <c:numRef>
              <c:f>'Dome 10'!$B$58:$B$113</c:f>
              <c:numCache>
                <c:formatCode>General</c:formatCode>
                <c:ptCount val="56"/>
                <c:pt idx="0">
                  <c:v>-324.93459999999999</c:v>
                </c:pt>
                <c:pt idx="1">
                  <c:v>-306.22239999999999</c:v>
                </c:pt>
                <c:pt idx="2">
                  <c:v>-289.43880000000001</c:v>
                </c:pt>
                <c:pt idx="3">
                  <c:v>-272.63909999999998</c:v>
                </c:pt>
                <c:pt idx="4">
                  <c:v>-254.86429999999999</c:v>
                </c:pt>
                <c:pt idx="5">
                  <c:v>-235.4237</c:v>
                </c:pt>
                <c:pt idx="6">
                  <c:v>-213.4967</c:v>
                </c:pt>
                <c:pt idx="7">
                  <c:v>-188.76349999999999</c:v>
                </c:pt>
                <c:pt idx="8">
                  <c:v>-162.3707</c:v>
                </c:pt>
                <c:pt idx="9">
                  <c:v>-135.1891</c:v>
                </c:pt>
                <c:pt idx="10">
                  <c:v>-109.1658</c:v>
                </c:pt>
                <c:pt idx="11">
                  <c:v>-87.885999999999996</c:v>
                </c:pt>
                <c:pt idx="12">
                  <c:v>-72.122699999999995</c:v>
                </c:pt>
                <c:pt idx="13">
                  <c:v>-57.6496</c:v>
                </c:pt>
                <c:pt idx="14">
                  <c:v>-39.1434</c:v>
                </c:pt>
                <c:pt idx="15">
                  <c:v>-23.132200000000001</c:v>
                </c:pt>
                <c:pt idx="16">
                  <c:v>-13.373200000000001</c:v>
                </c:pt>
                <c:pt idx="17">
                  <c:v>-4.5099999999899998</c:v>
                </c:pt>
                <c:pt idx="18">
                  <c:v>9.6075999999999997</c:v>
                </c:pt>
                <c:pt idx="19">
                  <c:v>23.972200000000001</c:v>
                </c:pt>
                <c:pt idx="20">
                  <c:v>33.918300000000002</c:v>
                </c:pt>
                <c:pt idx="21">
                  <c:v>43.197600000000001</c:v>
                </c:pt>
                <c:pt idx="22">
                  <c:v>51.675899999999999</c:v>
                </c:pt>
                <c:pt idx="23">
                  <c:v>61.039700000000003</c:v>
                </c:pt>
                <c:pt idx="24">
                  <c:v>71.178100000000001</c:v>
                </c:pt>
                <c:pt idx="25">
                  <c:v>77.6952</c:v>
                </c:pt>
                <c:pt idx="26">
                  <c:v>82.2393</c:v>
                </c:pt>
                <c:pt idx="27">
                  <c:v>84.503500000000003</c:v>
                </c:pt>
                <c:pt idx="28">
                  <c:v>82.547899999999998</c:v>
                </c:pt>
                <c:pt idx="29">
                  <c:v>77.701700000000002</c:v>
                </c:pt>
                <c:pt idx="30">
                  <c:v>73.252899999999997</c:v>
                </c:pt>
                <c:pt idx="31">
                  <c:v>70.0398</c:v>
                </c:pt>
                <c:pt idx="32">
                  <c:v>66.614699999999999</c:v>
                </c:pt>
                <c:pt idx="33">
                  <c:v>59.676099999999998</c:v>
                </c:pt>
                <c:pt idx="34">
                  <c:v>49.509900000000002</c:v>
                </c:pt>
                <c:pt idx="35">
                  <c:v>40.396900000000002</c:v>
                </c:pt>
                <c:pt idx="36">
                  <c:v>31.0487</c:v>
                </c:pt>
                <c:pt idx="37">
                  <c:v>21.188099999999999</c:v>
                </c:pt>
                <c:pt idx="38">
                  <c:v>12.5503</c:v>
                </c:pt>
                <c:pt idx="39">
                  <c:v>6.4103000000000003</c:v>
                </c:pt>
                <c:pt idx="40">
                  <c:v>10.0258</c:v>
                </c:pt>
                <c:pt idx="41">
                  <c:v>28.216200000000001</c:v>
                </c:pt>
                <c:pt idx="42">
                  <c:v>34.015500000000003</c:v>
                </c:pt>
                <c:pt idx="43">
                  <c:v>11.732900000000001</c:v>
                </c:pt>
                <c:pt idx="44">
                  <c:v>-14.926</c:v>
                </c:pt>
                <c:pt idx="45">
                  <c:v>-28.2272</c:v>
                </c:pt>
                <c:pt idx="46">
                  <c:v>-24.549800000000001</c:v>
                </c:pt>
                <c:pt idx="47">
                  <c:v>-16.4861</c:v>
                </c:pt>
                <c:pt idx="48">
                  <c:v>-8.4352999999999998</c:v>
                </c:pt>
                <c:pt idx="49">
                  <c:v>0.24240000000299999</c:v>
                </c:pt>
                <c:pt idx="50">
                  <c:v>16.1007</c:v>
                </c:pt>
                <c:pt idx="51">
                  <c:v>31.1174</c:v>
                </c:pt>
                <c:pt idx="52">
                  <c:v>44.082999999999998</c:v>
                </c:pt>
                <c:pt idx="53">
                  <c:v>59.934600000000003</c:v>
                </c:pt>
                <c:pt idx="54">
                  <c:v>79.952299999999994</c:v>
                </c:pt>
                <c:pt idx="55">
                  <c:v>102.92489999999999</c:v>
                </c:pt>
              </c:numCache>
            </c:numRef>
          </c:yVal>
          <c:smooth val="0"/>
          <c:extLst>
            <c:ext xmlns:c16="http://schemas.microsoft.com/office/drawing/2014/chart" uri="{C3380CC4-5D6E-409C-BE32-E72D297353CC}">
              <c16:uniqueId val="{00000000-AA4D-1A42-80DB-953A0DE0DBF7}"/>
            </c:ext>
          </c:extLst>
        </c:ser>
        <c:ser>
          <c:idx val="1"/>
          <c:order val="1"/>
          <c:tx>
            <c:v>Best_Fit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5102318460192476"/>
                  <c:y val="0.7765157480314960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10'!$A$58,'Dome 10'!$A$113)</c:f>
              <c:numCache>
                <c:formatCode>General</c:formatCode>
                <c:ptCount val="2"/>
                <c:pt idx="0">
                  <c:v>7277.4806661599996</c:v>
                </c:pt>
                <c:pt idx="1">
                  <c:v>17552.961541600002</c:v>
                </c:pt>
              </c:numCache>
            </c:numRef>
          </c:xVal>
          <c:yVal>
            <c:numRef>
              <c:f>('Dome 10'!$B$58,'Dome 10'!$B$113)</c:f>
              <c:numCache>
                <c:formatCode>General</c:formatCode>
                <c:ptCount val="2"/>
                <c:pt idx="0">
                  <c:v>-324.93459999999999</c:v>
                </c:pt>
                <c:pt idx="1">
                  <c:v>102.92489999999999</c:v>
                </c:pt>
              </c:numCache>
            </c:numRef>
          </c:yVal>
          <c:smooth val="0"/>
          <c:extLst>
            <c:ext xmlns:c16="http://schemas.microsoft.com/office/drawing/2014/chart" uri="{C3380CC4-5D6E-409C-BE32-E72D297353CC}">
              <c16:uniqueId val="{00000002-AA4D-1A42-80DB-953A0DE0DBF7}"/>
            </c:ext>
          </c:extLst>
        </c:ser>
        <c:dLbls>
          <c:showLegendKey val="0"/>
          <c:showVal val="0"/>
          <c:showCatName val="0"/>
          <c:showSerName val="0"/>
          <c:showPercent val="0"/>
          <c:showBubbleSize val="0"/>
        </c:dLbls>
        <c:axId val="491134784"/>
        <c:axId val="488293584"/>
      </c:scatterChart>
      <c:valAx>
        <c:axId val="491134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293584"/>
        <c:crosses val="autoZero"/>
        <c:crossBetween val="midCat"/>
      </c:valAx>
      <c:valAx>
        <c:axId val="488293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1347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10'!$E$18</c:f>
              <c:strCache>
                <c:ptCount val="1"/>
                <c:pt idx="0">
                  <c:v>B-B'</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10'!$D$56:$D$114</c:f>
              <c:numCache>
                <c:formatCode>General</c:formatCode>
                <c:ptCount val="59"/>
                <c:pt idx="0">
                  <c:v>6774.4418222699996</c:v>
                </c:pt>
                <c:pt idx="1">
                  <c:v>6957.4731045899998</c:v>
                </c:pt>
                <c:pt idx="2">
                  <c:v>7140.5011544999998</c:v>
                </c:pt>
                <c:pt idx="3">
                  <c:v>7323.5259732900004</c:v>
                </c:pt>
                <c:pt idx="4">
                  <c:v>7506.5475622900003</c:v>
                </c:pt>
                <c:pt idx="5">
                  <c:v>7689.5659227899996</c:v>
                </c:pt>
                <c:pt idx="6">
                  <c:v>7872.5810561199996</c:v>
                </c:pt>
                <c:pt idx="7">
                  <c:v>8055.5929635800003</c:v>
                </c:pt>
                <c:pt idx="8">
                  <c:v>8238.6016464799995</c:v>
                </c:pt>
                <c:pt idx="9">
                  <c:v>8421.6071061399998</c:v>
                </c:pt>
                <c:pt idx="10">
                  <c:v>8604.6093438499993</c:v>
                </c:pt>
                <c:pt idx="11">
                  <c:v>8787.6083609300003</c:v>
                </c:pt>
                <c:pt idx="12">
                  <c:v>8970.6041586899992</c:v>
                </c:pt>
                <c:pt idx="13">
                  <c:v>9153.5967384399992</c:v>
                </c:pt>
                <c:pt idx="14">
                  <c:v>9336.5861014799993</c:v>
                </c:pt>
                <c:pt idx="15">
                  <c:v>9519.5722491399993</c:v>
                </c:pt>
                <c:pt idx="16">
                  <c:v>9702.5551826999999</c:v>
                </c:pt>
                <c:pt idx="17">
                  <c:v>9885.5349034899991</c:v>
                </c:pt>
                <c:pt idx="18">
                  <c:v>10068.5114128</c:v>
                </c:pt>
                <c:pt idx="19">
                  <c:v>10251.484711999999</c:v>
                </c:pt>
                <c:pt idx="20">
                  <c:v>10434.454802300001</c:v>
                </c:pt>
                <c:pt idx="21">
                  <c:v>10617.4216851</c:v>
                </c:pt>
                <c:pt idx="22">
                  <c:v>10800.3853616</c:v>
                </c:pt>
                <c:pt idx="23">
                  <c:v>10983.345833199999</c:v>
                </c:pt>
                <c:pt idx="24">
                  <c:v>11166.303101199999</c:v>
                </c:pt>
                <c:pt idx="25">
                  <c:v>11349.257166900001</c:v>
                </c:pt>
                <c:pt idx="26">
                  <c:v>11532.208031599999</c:v>
                </c:pt>
                <c:pt idx="27">
                  <c:v>11715.155696600001</c:v>
                </c:pt>
                <c:pt idx="28">
                  <c:v>11898.100163200001</c:v>
                </c:pt>
                <c:pt idx="29">
                  <c:v>12081.0414327</c:v>
                </c:pt>
                <c:pt idx="30">
                  <c:v>12263.979506400001</c:v>
                </c:pt>
                <c:pt idx="31">
                  <c:v>12446.9143857</c:v>
                </c:pt>
                <c:pt idx="32">
                  <c:v>12629.846071800001</c:v>
                </c:pt>
                <c:pt idx="33">
                  <c:v>12812.774566100001</c:v>
                </c:pt>
                <c:pt idx="34">
                  <c:v>12995.699869800001</c:v>
                </c:pt>
                <c:pt idx="35">
                  <c:v>13178.6219843</c:v>
                </c:pt>
                <c:pt idx="36">
                  <c:v>13361.540910899999</c:v>
                </c:pt>
                <c:pt idx="37">
                  <c:v>13544.456650800001</c:v>
                </c:pt>
                <c:pt idx="38">
                  <c:v>13727.3692054</c:v>
                </c:pt>
                <c:pt idx="39">
                  <c:v>13910.278576000001</c:v>
                </c:pt>
                <c:pt idx="40">
                  <c:v>14093.184763900001</c:v>
                </c:pt>
                <c:pt idx="41">
                  <c:v>14276.087770399999</c:v>
                </c:pt>
                <c:pt idx="42">
                  <c:v>14458.9875968</c:v>
                </c:pt>
                <c:pt idx="43">
                  <c:v>14641.8842444</c:v>
                </c:pt>
                <c:pt idx="44">
                  <c:v>14824.777714600001</c:v>
                </c:pt>
                <c:pt idx="45">
                  <c:v>15007.668008500001</c:v>
                </c:pt>
                <c:pt idx="46">
                  <c:v>15190.555127600001</c:v>
                </c:pt>
                <c:pt idx="47">
                  <c:v>15373.4390731</c:v>
                </c:pt>
                <c:pt idx="48">
                  <c:v>15556.3198464</c:v>
                </c:pt>
                <c:pt idx="49">
                  <c:v>15739.197448700001</c:v>
                </c:pt>
                <c:pt idx="50">
                  <c:v>15922.071881399999</c:v>
                </c:pt>
                <c:pt idx="51">
                  <c:v>16104.943145699999</c:v>
                </c:pt>
                <c:pt idx="52">
                  <c:v>16287.811242899999</c:v>
                </c:pt>
                <c:pt idx="53">
                  <c:v>16470.6761745</c:v>
                </c:pt>
                <c:pt idx="54">
                  <c:v>16653.5379416</c:v>
                </c:pt>
                <c:pt idx="55">
                  <c:v>16836.3965455</c:v>
                </c:pt>
                <c:pt idx="56">
                  <c:v>17019.251987700001</c:v>
                </c:pt>
                <c:pt idx="57">
                  <c:v>17202.104269300002</c:v>
                </c:pt>
                <c:pt idx="58">
                  <c:v>17384.953391800002</c:v>
                </c:pt>
              </c:numCache>
            </c:numRef>
          </c:xVal>
          <c:yVal>
            <c:numRef>
              <c:f>'Dome 10'!$E$56:$E$114</c:f>
              <c:numCache>
                <c:formatCode>General</c:formatCode>
                <c:ptCount val="59"/>
                <c:pt idx="0">
                  <c:v>-231.84800000000001</c:v>
                </c:pt>
                <c:pt idx="1">
                  <c:v>-227.7193</c:v>
                </c:pt>
                <c:pt idx="2">
                  <c:v>-223.82830000000001</c:v>
                </c:pt>
                <c:pt idx="3">
                  <c:v>-218.9641</c:v>
                </c:pt>
                <c:pt idx="4">
                  <c:v>-213.89680000000001</c:v>
                </c:pt>
                <c:pt idx="5">
                  <c:v>-208.24850000000001</c:v>
                </c:pt>
                <c:pt idx="6">
                  <c:v>-202.13130000000001</c:v>
                </c:pt>
                <c:pt idx="7">
                  <c:v>-193.3416</c:v>
                </c:pt>
                <c:pt idx="8">
                  <c:v>-181.0479</c:v>
                </c:pt>
                <c:pt idx="9">
                  <c:v>-167.10499999999999</c:v>
                </c:pt>
                <c:pt idx="10">
                  <c:v>-149.4238</c:v>
                </c:pt>
                <c:pt idx="11">
                  <c:v>-133.25120000000001</c:v>
                </c:pt>
                <c:pt idx="12">
                  <c:v>-117.1216</c:v>
                </c:pt>
                <c:pt idx="13">
                  <c:v>-106.51860000000001</c:v>
                </c:pt>
                <c:pt idx="14">
                  <c:v>-101.69029999999999</c:v>
                </c:pt>
                <c:pt idx="15">
                  <c:v>-96.6511</c:v>
                </c:pt>
                <c:pt idx="16">
                  <c:v>-89.172899999999998</c:v>
                </c:pt>
                <c:pt idx="17">
                  <c:v>-78.410600000000002</c:v>
                </c:pt>
                <c:pt idx="18">
                  <c:v>-70.968299999999999</c:v>
                </c:pt>
                <c:pt idx="19">
                  <c:v>-68.488</c:v>
                </c:pt>
                <c:pt idx="20">
                  <c:v>-70.238200000000006</c:v>
                </c:pt>
                <c:pt idx="21">
                  <c:v>-70.299199999999999</c:v>
                </c:pt>
                <c:pt idx="22">
                  <c:v>-64.391599999999997</c:v>
                </c:pt>
                <c:pt idx="23">
                  <c:v>-51.691800000000001</c:v>
                </c:pt>
                <c:pt idx="24">
                  <c:v>-33.1</c:v>
                </c:pt>
                <c:pt idx="25">
                  <c:v>-14.817500000000001</c:v>
                </c:pt>
                <c:pt idx="26">
                  <c:v>-4.4020000000000001</c:v>
                </c:pt>
                <c:pt idx="27">
                  <c:v>-4.5674999999999999</c:v>
                </c:pt>
                <c:pt idx="28">
                  <c:v>-6.2221000000000002</c:v>
                </c:pt>
                <c:pt idx="29">
                  <c:v>-2.1337999999999999</c:v>
                </c:pt>
                <c:pt idx="30">
                  <c:v>7.6723000000099999</c:v>
                </c:pt>
                <c:pt idx="31">
                  <c:v>18.371500000000001</c:v>
                </c:pt>
                <c:pt idx="32">
                  <c:v>27.181100000000001</c:v>
                </c:pt>
                <c:pt idx="33">
                  <c:v>34.771799999999999</c:v>
                </c:pt>
                <c:pt idx="34">
                  <c:v>42.534599999999998</c:v>
                </c:pt>
                <c:pt idx="35">
                  <c:v>51.0289</c:v>
                </c:pt>
                <c:pt idx="36">
                  <c:v>58.366700000000002</c:v>
                </c:pt>
                <c:pt idx="37">
                  <c:v>65.994699999999995</c:v>
                </c:pt>
                <c:pt idx="38">
                  <c:v>72.611000000000004</c:v>
                </c:pt>
                <c:pt idx="39">
                  <c:v>79.570899999999995</c:v>
                </c:pt>
                <c:pt idx="40">
                  <c:v>88.338899999999995</c:v>
                </c:pt>
                <c:pt idx="41">
                  <c:v>98.542900000000003</c:v>
                </c:pt>
                <c:pt idx="42">
                  <c:v>104.577</c:v>
                </c:pt>
                <c:pt idx="43">
                  <c:v>104.1892</c:v>
                </c:pt>
                <c:pt idx="44">
                  <c:v>102.797</c:v>
                </c:pt>
                <c:pt idx="45">
                  <c:v>104.4335</c:v>
                </c:pt>
                <c:pt idx="46">
                  <c:v>110.65170000000001</c:v>
                </c:pt>
                <c:pt idx="47">
                  <c:v>121.093</c:v>
                </c:pt>
                <c:pt idx="48">
                  <c:v>132.01429999999999</c:v>
                </c:pt>
                <c:pt idx="49">
                  <c:v>138.77959999999999</c:v>
                </c:pt>
                <c:pt idx="50">
                  <c:v>140.00479999999999</c:v>
                </c:pt>
                <c:pt idx="51">
                  <c:v>138.51929999999999</c:v>
                </c:pt>
                <c:pt idx="52">
                  <c:v>136.81620000000001</c:v>
                </c:pt>
                <c:pt idx="53">
                  <c:v>134.03880000000001</c:v>
                </c:pt>
                <c:pt idx="54">
                  <c:v>130.9759</c:v>
                </c:pt>
                <c:pt idx="55">
                  <c:v>129.60239999999999</c:v>
                </c:pt>
                <c:pt idx="56">
                  <c:v>127.7731</c:v>
                </c:pt>
                <c:pt idx="57">
                  <c:v>123.6498</c:v>
                </c:pt>
                <c:pt idx="58">
                  <c:v>116.42789999999999</c:v>
                </c:pt>
              </c:numCache>
            </c:numRef>
          </c:yVal>
          <c:smooth val="0"/>
          <c:extLst>
            <c:ext xmlns:c16="http://schemas.microsoft.com/office/drawing/2014/chart" uri="{C3380CC4-5D6E-409C-BE32-E72D297353CC}">
              <c16:uniqueId val="{00000000-49CE-7846-A881-B01F21C440FF}"/>
            </c:ext>
          </c:extLst>
        </c:ser>
        <c:ser>
          <c:idx val="1"/>
          <c:order val="1"/>
          <c:tx>
            <c:v>Best_Fit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7483748906386701"/>
                  <c:y val="0.7341043307086614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10'!$D$56,'Dome 10'!$D$114)</c:f>
              <c:numCache>
                <c:formatCode>General</c:formatCode>
                <c:ptCount val="2"/>
                <c:pt idx="0">
                  <c:v>6774.4418222699996</c:v>
                </c:pt>
                <c:pt idx="1">
                  <c:v>17384.953391800002</c:v>
                </c:pt>
              </c:numCache>
            </c:numRef>
          </c:xVal>
          <c:yVal>
            <c:numRef>
              <c:f>('Dome 10'!$E$56,'Dome 10'!$E$114)</c:f>
              <c:numCache>
                <c:formatCode>General</c:formatCode>
                <c:ptCount val="2"/>
                <c:pt idx="0">
                  <c:v>-231.84800000000001</c:v>
                </c:pt>
                <c:pt idx="1">
                  <c:v>116.42789999999999</c:v>
                </c:pt>
              </c:numCache>
            </c:numRef>
          </c:yVal>
          <c:smooth val="0"/>
          <c:extLst>
            <c:ext xmlns:c16="http://schemas.microsoft.com/office/drawing/2014/chart" uri="{C3380CC4-5D6E-409C-BE32-E72D297353CC}">
              <c16:uniqueId val="{00000002-49CE-7846-A881-B01F21C440FF}"/>
            </c:ext>
          </c:extLst>
        </c:ser>
        <c:dLbls>
          <c:showLegendKey val="0"/>
          <c:showVal val="0"/>
          <c:showCatName val="0"/>
          <c:showSerName val="0"/>
          <c:showPercent val="0"/>
          <c:showBubbleSize val="0"/>
        </c:dLbls>
        <c:axId val="611164032"/>
        <c:axId val="611164360"/>
      </c:scatterChart>
      <c:valAx>
        <c:axId val="611164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1164360"/>
        <c:crosses val="autoZero"/>
        <c:crossBetween val="midCat"/>
      </c:valAx>
      <c:valAx>
        <c:axId val="611164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1164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 A-A'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A-A'</c:v>
          </c:tx>
          <c:spPr>
            <a:ln w="25400" cap="rnd">
              <a:noFill/>
              <a:round/>
            </a:ln>
            <a:effectLst/>
          </c:spPr>
          <c:marker>
            <c:symbol val="circle"/>
            <c:size val="5"/>
            <c:spPr>
              <a:solidFill>
                <a:schemeClr val="accent1"/>
              </a:solidFill>
              <a:ln w="9525">
                <a:solidFill>
                  <a:schemeClr val="accent1"/>
                </a:solidFill>
              </a:ln>
              <a:effectLst/>
            </c:spPr>
          </c:marker>
          <c:xVal>
            <c:numRef>
              <c:f>'Dome 10'!$A$58:$A$113</c:f>
              <c:numCache>
                <c:formatCode>General</c:formatCode>
                <c:ptCount val="56"/>
                <c:pt idx="0">
                  <c:v>7277.4806661599996</c:v>
                </c:pt>
                <c:pt idx="1">
                  <c:v>7464.1777175300003</c:v>
                </c:pt>
                <c:pt idx="2">
                  <c:v>7650.8795446000004</c:v>
                </c:pt>
                <c:pt idx="3">
                  <c:v>7837.5861493100001</c:v>
                </c:pt>
                <c:pt idx="4">
                  <c:v>8024.2975336199997</c:v>
                </c:pt>
                <c:pt idx="5">
                  <c:v>8211.0136994700006</c:v>
                </c:pt>
                <c:pt idx="6">
                  <c:v>8397.7346488000003</c:v>
                </c:pt>
                <c:pt idx="7">
                  <c:v>8584.46038357</c:v>
                </c:pt>
                <c:pt idx="8">
                  <c:v>8771.1909057199991</c:v>
                </c:pt>
                <c:pt idx="9">
                  <c:v>8957.9262171999999</c:v>
                </c:pt>
                <c:pt idx="10">
                  <c:v>9144.6663199499999</c:v>
                </c:pt>
                <c:pt idx="11">
                  <c:v>9331.4112159199994</c:v>
                </c:pt>
                <c:pt idx="12">
                  <c:v>9518.1609070600007</c:v>
                </c:pt>
                <c:pt idx="13">
                  <c:v>9704.9153953200002</c:v>
                </c:pt>
                <c:pt idx="14">
                  <c:v>9891.6746826500002</c:v>
                </c:pt>
                <c:pt idx="15">
                  <c:v>10078.438770999999</c:v>
                </c:pt>
                <c:pt idx="16">
                  <c:v>10265.207662299999</c:v>
                </c:pt>
                <c:pt idx="17">
                  <c:v>10451.981358499999</c:v>
                </c:pt>
                <c:pt idx="18">
                  <c:v>10638.7598616</c:v>
                </c:pt>
                <c:pt idx="19">
                  <c:v>10825.5431735</c:v>
                </c:pt>
                <c:pt idx="20">
                  <c:v>11012.3312962</c:v>
                </c:pt>
                <c:pt idx="21">
                  <c:v>11199.1242315</c:v>
                </c:pt>
                <c:pt idx="22">
                  <c:v>11385.9219816</c:v>
                </c:pt>
                <c:pt idx="23">
                  <c:v>11572.7245482</c:v>
                </c:pt>
                <c:pt idx="24">
                  <c:v>11759.5319335</c:v>
                </c:pt>
                <c:pt idx="25">
                  <c:v>11946.3441392</c:v>
                </c:pt>
                <c:pt idx="26">
                  <c:v>12133.1611674</c:v>
                </c:pt>
                <c:pt idx="27">
                  <c:v>12319.98302</c:v>
                </c:pt>
                <c:pt idx="28">
                  <c:v>12506.809698999999</c:v>
                </c:pt>
                <c:pt idx="29">
                  <c:v>12693.6412064</c:v>
                </c:pt>
                <c:pt idx="30">
                  <c:v>12880.477543999999</c:v>
                </c:pt>
                <c:pt idx="31">
                  <c:v>13067.318713799999</c:v>
                </c:pt>
                <c:pt idx="32">
                  <c:v>13254.1647178</c:v>
                </c:pt>
                <c:pt idx="33">
                  <c:v>13441.015557999999</c:v>
                </c:pt>
                <c:pt idx="34">
                  <c:v>13627.871236200001</c:v>
                </c:pt>
                <c:pt idx="35">
                  <c:v>13814.731754500001</c:v>
                </c:pt>
                <c:pt idx="36">
                  <c:v>14001.597114800001</c:v>
                </c:pt>
                <c:pt idx="37">
                  <c:v>14188.4673191</c:v>
                </c:pt>
                <c:pt idx="38">
                  <c:v>14375.3423692</c:v>
                </c:pt>
                <c:pt idx="39">
                  <c:v>14562.2222673</c:v>
                </c:pt>
                <c:pt idx="40">
                  <c:v>14749.1070151</c:v>
                </c:pt>
                <c:pt idx="41">
                  <c:v>14935.9966147</c:v>
                </c:pt>
                <c:pt idx="42">
                  <c:v>15122.8910681</c:v>
                </c:pt>
                <c:pt idx="43">
                  <c:v>15309.7903771</c:v>
                </c:pt>
                <c:pt idx="44">
                  <c:v>15496.6945438</c:v>
                </c:pt>
                <c:pt idx="45">
                  <c:v>15683.6035701</c:v>
                </c:pt>
                <c:pt idx="46">
                  <c:v>15870.517457899999</c:v>
                </c:pt>
                <c:pt idx="47">
                  <c:v>16057.4362093</c:v>
                </c:pt>
                <c:pt idx="48">
                  <c:v>16244.359826100001</c:v>
                </c:pt>
                <c:pt idx="49">
                  <c:v>16431.288310399999</c:v>
                </c:pt>
                <c:pt idx="50">
                  <c:v>16618.221664000001</c:v>
                </c:pt>
                <c:pt idx="51">
                  <c:v>16805.159888999999</c:v>
                </c:pt>
                <c:pt idx="52">
                  <c:v>16992.102987300001</c:v>
                </c:pt>
                <c:pt idx="53">
                  <c:v>17179.0509609</c:v>
                </c:pt>
                <c:pt idx="54">
                  <c:v>17366.0038116</c:v>
                </c:pt>
                <c:pt idx="55">
                  <c:v>17552.961541600002</c:v>
                </c:pt>
              </c:numCache>
            </c:numRef>
          </c:xVal>
          <c:yVal>
            <c:numRef>
              <c:f>'Dome 10'!$L$19:$L$74</c:f>
              <c:numCache>
                <c:formatCode>General</c:formatCode>
                <c:ptCount val="56"/>
                <c:pt idx="0">
                  <c:v>0.28220428774409356</c:v>
                </c:pt>
                <c:pt idx="1">
                  <c:v>11.22780695075204</c:v>
                </c:pt>
                <c:pt idx="2">
                  <c:v>20.244610944640044</c:v>
                </c:pt>
                <c:pt idx="3">
                  <c:v>29.277316188704049</c:v>
                </c:pt>
                <c:pt idx="4">
                  <c:v>39.284922601408056</c:v>
                </c:pt>
                <c:pt idx="5">
                  <c:v>50.958130102048017</c:v>
                </c:pt>
                <c:pt idx="6">
                  <c:v>65.117538609920047</c:v>
                </c:pt>
                <c:pt idx="7">
                  <c:v>82.082948043488074</c:v>
                </c:pt>
                <c:pt idx="8">
                  <c:v>100.70775832204811</c:v>
                </c:pt>
                <c:pt idx="9">
                  <c:v>120.12116936448007</c:v>
                </c:pt>
                <c:pt idx="10">
                  <c:v>138.37608109008005</c:v>
                </c:pt>
                <c:pt idx="11">
                  <c:v>151.8872934177281</c:v>
                </c:pt>
                <c:pt idx="12">
                  <c:v>159.88180626630401</c:v>
                </c:pt>
                <c:pt idx="13">
                  <c:v>166.58591955468805</c:v>
                </c:pt>
                <c:pt idx="14">
                  <c:v>177.32293320176007</c:v>
                </c:pt>
                <c:pt idx="15">
                  <c:v>185.56474712640005</c:v>
                </c:pt>
                <c:pt idx="16">
                  <c:v>187.5541612483201</c:v>
                </c:pt>
                <c:pt idx="17">
                  <c:v>188.64757548641012</c:v>
                </c:pt>
                <c:pt idx="18">
                  <c:v>194.99518975744007</c:v>
                </c:pt>
                <c:pt idx="19">
                  <c:v>201.58960398240004</c:v>
                </c:pt>
                <c:pt idx="20">
                  <c:v>203.76531807808004</c:v>
                </c:pt>
                <c:pt idx="21">
                  <c:v>205.27403196960003</c:v>
                </c:pt>
                <c:pt idx="22">
                  <c:v>205.98154556544006</c:v>
                </c:pt>
                <c:pt idx="23">
                  <c:v>207.57435879488006</c:v>
                </c:pt>
                <c:pt idx="24">
                  <c:v>209.94157156640003</c:v>
                </c:pt>
                <c:pt idx="25">
                  <c:v>208.68728380928002</c:v>
                </c:pt>
                <c:pt idx="26">
                  <c:v>205.45979543616011</c:v>
                </c:pt>
                <c:pt idx="27">
                  <c:v>199.95220636800011</c:v>
                </c:pt>
                <c:pt idx="28">
                  <c:v>190.22461652160004</c:v>
                </c:pt>
                <c:pt idx="29">
                  <c:v>177.60622581376009</c:v>
                </c:pt>
                <c:pt idx="30">
                  <c:v>165.38503416960015</c:v>
                </c:pt>
                <c:pt idx="31">
                  <c:v>154.39934150592012</c:v>
                </c:pt>
                <c:pt idx="32">
                  <c:v>143.20144773952009</c:v>
                </c:pt>
                <c:pt idx="33">
                  <c:v>128.48985278720008</c:v>
                </c:pt>
                <c:pt idx="34">
                  <c:v>110.55045657408003</c:v>
                </c:pt>
                <c:pt idx="35">
                  <c:v>93.664059012799996</c:v>
                </c:pt>
                <c:pt idx="36">
                  <c:v>76.542260024320001</c:v>
                </c:pt>
                <c:pt idx="37">
                  <c:v>58.907859525440053</c:v>
                </c:pt>
                <c:pt idx="38">
                  <c:v>42.49605744128008</c:v>
                </c:pt>
                <c:pt idx="39">
                  <c:v>28.58185368032013</c:v>
                </c:pt>
                <c:pt idx="40">
                  <c:v>24.422948171840059</c:v>
                </c:pt>
                <c:pt idx="41">
                  <c:v>34.838740828480056</c:v>
                </c:pt>
                <c:pt idx="42">
                  <c:v>32.863231567040117</c:v>
                </c:pt>
                <c:pt idx="43">
                  <c:v>2.805620312640059</c:v>
                </c:pt>
                <c:pt idx="44">
                  <c:v>-31.628493022079923</c:v>
                </c:pt>
                <c:pt idx="45">
                  <c:v>-52.70510851615991</c:v>
                </c:pt>
                <c:pt idx="46">
                  <c:v>-56.803326248639905</c:v>
                </c:pt>
                <c:pt idx="47">
                  <c:v>-56.515446306879916</c:v>
                </c:pt>
                <c:pt idx="48">
                  <c:v>-56.240668765759906</c:v>
                </c:pt>
                <c:pt idx="49">
                  <c:v>-55.339193712636913</c:v>
                </c:pt>
                <c:pt idx="50">
                  <c:v>-47.257321222399995</c:v>
                </c:pt>
                <c:pt idx="51">
                  <c:v>-40.017251382399849</c:v>
                </c:pt>
                <c:pt idx="52">
                  <c:v>-34.828484271679912</c:v>
                </c:pt>
                <c:pt idx="53">
                  <c:v>-26.753919973439949</c:v>
                </c:pt>
                <c:pt idx="54">
                  <c:v>-14.513458562559933</c:v>
                </c:pt>
                <c:pt idx="55">
                  <c:v>0.6816998694399814</c:v>
                </c:pt>
              </c:numCache>
            </c:numRef>
          </c:yVal>
          <c:smooth val="0"/>
          <c:extLst>
            <c:ext xmlns:c16="http://schemas.microsoft.com/office/drawing/2014/chart" uri="{C3380CC4-5D6E-409C-BE32-E72D297353CC}">
              <c16:uniqueId val="{00000000-683C-2B4F-BAD8-E297F804DE8D}"/>
            </c:ext>
          </c:extLst>
        </c:ser>
        <c:dLbls>
          <c:showLegendKey val="0"/>
          <c:showVal val="0"/>
          <c:showCatName val="0"/>
          <c:showSerName val="0"/>
          <c:showPercent val="0"/>
          <c:showBubbleSize val="0"/>
        </c:dLbls>
        <c:axId val="489621824"/>
        <c:axId val="489626088"/>
      </c:scatterChart>
      <c:valAx>
        <c:axId val="4896218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626088"/>
        <c:crosses val="autoZero"/>
        <c:crossBetween val="midCat"/>
      </c:valAx>
      <c:valAx>
        <c:axId val="489626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6218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Slope-Subtracted B-B'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B-B'</c:v>
          </c:tx>
          <c:spPr>
            <a:ln w="25400" cap="rnd">
              <a:noFill/>
              <a:round/>
            </a:ln>
            <a:effectLst/>
          </c:spPr>
          <c:marker>
            <c:symbol val="circle"/>
            <c:size val="5"/>
            <c:spPr>
              <a:solidFill>
                <a:schemeClr val="accent1"/>
              </a:solidFill>
              <a:ln w="9525">
                <a:solidFill>
                  <a:schemeClr val="accent1"/>
                </a:solidFill>
              </a:ln>
              <a:effectLst/>
            </c:spPr>
          </c:marker>
          <c:xVal>
            <c:numRef>
              <c:f>'Dome 10'!$D$56:$D$114</c:f>
              <c:numCache>
                <c:formatCode>General</c:formatCode>
                <c:ptCount val="59"/>
                <c:pt idx="0">
                  <c:v>6774.4418222699996</c:v>
                </c:pt>
                <c:pt idx="1">
                  <c:v>6957.4731045899998</c:v>
                </c:pt>
                <c:pt idx="2">
                  <c:v>7140.5011544999998</c:v>
                </c:pt>
                <c:pt idx="3">
                  <c:v>7323.5259732900004</c:v>
                </c:pt>
                <c:pt idx="4">
                  <c:v>7506.5475622900003</c:v>
                </c:pt>
                <c:pt idx="5">
                  <c:v>7689.5659227899996</c:v>
                </c:pt>
                <c:pt idx="6">
                  <c:v>7872.5810561199996</c:v>
                </c:pt>
                <c:pt idx="7">
                  <c:v>8055.5929635800003</c:v>
                </c:pt>
                <c:pt idx="8">
                  <c:v>8238.6016464799995</c:v>
                </c:pt>
                <c:pt idx="9">
                  <c:v>8421.6071061399998</c:v>
                </c:pt>
                <c:pt idx="10">
                  <c:v>8604.6093438499993</c:v>
                </c:pt>
                <c:pt idx="11">
                  <c:v>8787.6083609300003</c:v>
                </c:pt>
                <c:pt idx="12">
                  <c:v>8970.6041586899992</c:v>
                </c:pt>
                <c:pt idx="13">
                  <c:v>9153.5967384399992</c:v>
                </c:pt>
                <c:pt idx="14">
                  <c:v>9336.5861014799993</c:v>
                </c:pt>
                <c:pt idx="15">
                  <c:v>9519.5722491399993</c:v>
                </c:pt>
                <c:pt idx="16">
                  <c:v>9702.5551826999999</c:v>
                </c:pt>
                <c:pt idx="17">
                  <c:v>9885.5349034899991</c:v>
                </c:pt>
                <c:pt idx="18">
                  <c:v>10068.5114128</c:v>
                </c:pt>
                <c:pt idx="19">
                  <c:v>10251.484711999999</c:v>
                </c:pt>
                <c:pt idx="20">
                  <c:v>10434.454802300001</c:v>
                </c:pt>
                <c:pt idx="21">
                  <c:v>10617.4216851</c:v>
                </c:pt>
                <c:pt idx="22">
                  <c:v>10800.3853616</c:v>
                </c:pt>
                <c:pt idx="23">
                  <c:v>10983.345833199999</c:v>
                </c:pt>
                <c:pt idx="24">
                  <c:v>11166.303101199999</c:v>
                </c:pt>
                <c:pt idx="25">
                  <c:v>11349.257166900001</c:v>
                </c:pt>
                <c:pt idx="26">
                  <c:v>11532.208031599999</c:v>
                </c:pt>
                <c:pt idx="27">
                  <c:v>11715.155696600001</c:v>
                </c:pt>
                <c:pt idx="28">
                  <c:v>11898.100163200001</c:v>
                </c:pt>
                <c:pt idx="29">
                  <c:v>12081.0414327</c:v>
                </c:pt>
                <c:pt idx="30">
                  <c:v>12263.979506400001</c:v>
                </c:pt>
                <c:pt idx="31">
                  <c:v>12446.9143857</c:v>
                </c:pt>
                <c:pt idx="32">
                  <c:v>12629.846071800001</c:v>
                </c:pt>
                <c:pt idx="33">
                  <c:v>12812.774566100001</c:v>
                </c:pt>
                <c:pt idx="34">
                  <c:v>12995.699869800001</c:v>
                </c:pt>
                <c:pt idx="35">
                  <c:v>13178.6219843</c:v>
                </c:pt>
                <c:pt idx="36">
                  <c:v>13361.540910899999</c:v>
                </c:pt>
                <c:pt idx="37">
                  <c:v>13544.456650800001</c:v>
                </c:pt>
                <c:pt idx="38">
                  <c:v>13727.3692054</c:v>
                </c:pt>
                <c:pt idx="39">
                  <c:v>13910.278576000001</c:v>
                </c:pt>
                <c:pt idx="40">
                  <c:v>14093.184763900001</c:v>
                </c:pt>
                <c:pt idx="41">
                  <c:v>14276.087770399999</c:v>
                </c:pt>
                <c:pt idx="42">
                  <c:v>14458.9875968</c:v>
                </c:pt>
                <c:pt idx="43">
                  <c:v>14641.8842444</c:v>
                </c:pt>
                <c:pt idx="44">
                  <c:v>14824.777714600001</c:v>
                </c:pt>
                <c:pt idx="45">
                  <c:v>15007.668008500001</c:v>
                </c:pt>
                <c:pt idx="46">
                  <c:v>15190.555127600001</c:v>
                </c:pt>
                <c:pt idx="47">
                  <c:v>15373.4390731</c:v>
                </c:pt>
                <c:pt idx="48">
                  <c:v>15556.3198464</c:v>
                </c:pt>
                <c:pt idx="49">
                  <c:v>15739.197448700001</c:v>
                </c:pt>
                <c:pt idx="50">
                  <c:v>15922.071881399999</c:v>
                </c:pt>
                <c:pt idx="51">
                  <c:v>16104.943145699999</c:v>
                </c:pt>
                <c:pt idx="52">
                  <c:v>16287.811242899999</c:v>
                </c:pt>
                <c:pt idx="53">
                  <c:v>16470.6761745</c:v>
                </c:pt>
                <c:pt idx="54">
                  <c:v>16653.5379416</c:v>
                </c:pt>
                <c:pt idx="55">
                  <c:v>16836.3965455</c:v>
                </c:pt>
                <c:pt idx="56">
                  <c:v>17019.251987700001</c:v>
                </c:pt>
                <c:pt idx="57">
                  <c:v>17202.104269300002</c:v>
                </c:pt>
                <c:pt idx="58">
                  <c:v>17384.953391800002</c:v>
                </c:pt>
              </c:numCache>
            </c:numRef>
          </c:xVal>
          <c:yVal>
            <c:numRef>
              <c:f>'Dome 10'!$P$19:$P$77</c:f>
              <c:numCache>
                <c:formatCode>General</c:formatCode>
                <c:ptCount val="59"/>
                <c:pt idx="0">
                  <c:v>0.16030822954397195</c:v>
                </c:pt>
                <c:pt idx="1">
                  <c:v>-1.714417830552037</c:v>
                </c:pt>
                <c:pt idx="2">
                  <c:v>-3.826737867600059</c:v>
                </c:pt>
                <c:pt idx="3">
                  <c:v>-4.9657519239120518</c:v>
                </c:pt>
                <c:pt idx="4">
                  <c:v>-5.9015600431120561</c:v>
                </c:pt>
                <c:pt idx="5">
                  <c:v>-6.2562622675120281</c:v>
                </c:pt>
                <c:pt idx="6">
                  <c:v>-6.1419586407360498</c:v>
                </c:pt>
                <c:pt idx="7">
                  <c:v>-3.3550492054240237</c:v>
                </c:pt>
                <c:pt idx="8">
                  <c:v>2.9359659954559731</c:v>
                </c:pt>
                <c:pt idx="9">
                  <c:v>10.876286918607974</c:v>
                </c:pt>
                <c:pt idx="10">
                  <c:v>22.555013521719985</c:v>
                </c:pt>
                <c:pt idx="11">
                  <c:v>32.725245761495927</c:v>
                </c:pt>
                <c:pt idx="12">
                  <c:v>42.852583594967996</c:v>
                </c:pt>
                <c:pt idx="13">
                  <c:v>47.453426979167986</c:v>
                </c:pt>
                <c:pt idx="14">
                  <c:v>46.279675871455979</c:v>
                </c:pt>
                <c:pt idx="15">
                  <c:v>45.316930228207966</c:v>
                </c:pt>
                <c:pt idx="16">
                  <c:v>46.793290007439936</c:v>
                </c:pt>
                <c:pt idx="17">
                  <c:v>51.553855165527963</c:v>
                </c:pt>
                <c:pt idx="18">
                  <c:v>52.994525660159923</c:v>
                </c:pt>
                <c:pt idx="19">
                  <c:v>49.473301446399944</c:v>
                </c:pt>
                <c:pt idx="20">
                  <c:v>41.721682484559949</c:v>
                </c:pt>
                <c:pt idx="21">
                  <c:v>35.659368728719969</c:v>
                </c:pt>
                <c:pt idx="22">
                  <c:v>35.565760139519952</c:v>
                </c:pt>
                <c:pt idx="23">
                  <c:v>42.264456671039966</c:v>
                </c:pt>
                <c:pt idx="24">
                  <c:v>54.855258280639951</c:v>
                </c:pt>
                <c:pt idx="25">
                  <c:v>67.136864925679902</c:v>
                </c:pt>
                <c:pt idx="26">
                  <c:v>71.551576563519959</c:v>
                </c:pt>
                <c:pt idx="27">
                  <c:v>65.385393151519906</c:v>
                </c:pt>
                <c:pt idx="28">
                  <c:v>57.730214647039944</c:v>
                </c:pt>
                <c:pt idx="29">
                  <c:v>55.818041007439952</c:v>
                </c:pt>
                <c:pt idx="30">
                  <c:v>59.623772190089923</c:v>
                </c:pt>
                <c:pt idx="31">
                  <c:v>64.322708149039926</c:v>
                </c:pt>
                <c:pt idx="32">
                  <c:v>67.132148844959929</c:v>
                </c:pt>
                <c:pt idx="33">
                  <c:v>68.722794231919934</c:v>
                </c:pt>
                <c:pt idx="34">
                  <c:v>70.485644270559916</c:v>
                </c:pt>
                <c:pt idx="35">
                  <c:v>72.980098914959939</c:v>
                </c:pt>
                <c:pt idx="36">
                  <c:v>74.318158122479957</c:v>
                </c:pt>
                <c:pt idx="37">
                  <c:v>75.94652185375989</c:v>
                </c:pt>
                <c:pt idx="38">
                  <c:v>76.563290062879915</c:v>
                </c:pt>
                <c:pt idx="39">
                  <c:v>77.523762707199921</c:v>
                </c:pt>
                <c:pt idx="40">
                  <c:v>80.292439744079928</c:v>
                </c:pt>
                <c:pt idx="41">
                  <c:v>84.497221130879979</c:v>
                </c:pt>
                <c:pt idx="42">
                  <c:v>84.532206824959928</c:v>
                </c:pt>
                <c:pt idx="43">
                  <c:v>78.145396783679956</c:v>
                </c:pt>
                <c:pt idx="44">
                  <c:v>70.754290961119892</c:v>
                </c:pt>
                <c:pt idx="45">
                  <c:v>66.391989321199915</c:v>
                </c:pt>
                <c:pt idx="46">
                  <c:v>66.611491814719898</c:v>
                </c:pt>
                <c:pt idx="47">
                  <c:v>71.054198402319955</c:v>
                </c:pt>
                <c:pt idx="48">
                  <c:v>75.977009038079927</c:v>
                </c:pt>
                <c:pt idx="49">
                  <c:v>76.74392368263986</c:v>
                </c:pt>
                <c:pt idx="50">
                  <c:v>71.970842290079986</c:v>
                </c:pt>
                <c:pt idx="51">
                  <c:v>64.487164821039983</c:v>
                </c:pt>
                <c:pt idx="52">
                  <c:v>56.785991232879923</c:v>
                </c:pt>
                <c:pt idx="53">
                  <c:v>48.010621476399962</c:v>
                </c:pt>
                <c:pt idx="54">
                  <c:v>38.949855515519886</c:v>
                </c:pt>
                <c:pt idx="55">
                  <c:v>31.578593307599874</c:v>
                </c:pt>
                <c:pt idx="56">
                  <c:v>23.751634803439913</c:v>
                </c:pt>
                <c:pt idx="57">
                  <c:v>13.630779966959864</c:v>
                </c:pt>
                <c:pt idx="58">
                  <c:v>0.41142874895982118</c:v>
                </c:pt>
              </c:numCache>
            </c:numRef>
          </c:yVal>
          <c:smooth val="0"/>
          <c:extLst>
            <c:ext xmlns:c16="http://schemas.microsoft.com/office/drawing/2014/chart" uri="{C3380CC4-5D6E-409C-BE32-E72D297353CC}">
              <c16:uniqueId val="{00000000-D318-D946-9925-2DE59858C562}"/>
            </c:ext>
          </c:extLst>
        </c:ser>
        <c:dLbls>
          <c:showLegendKey val="0"/>
          <c:showVal val="0"/>
          <c:showCatName val="0"/>
          <c:showSerName val="0"/>
          <c:showPercent val="0"/>
          <c:showBubbleSize val="0"/>
        </c:dLbls>
        <c:axId val="615547328"/>
        <c:axId val="615542736"/>
      </c:scatterChart>
      <c:valAx>
        <c:axId val="6155473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542736"/>
        <c:crosses val="autoZero"/>
        <c:crossBetween val="midCat"/>
      </c:valAx>
      <c:valAx>
        <c:axId val="615542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5473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'Dome 2'!$E$22</c:f>
              <c:strCache>
                <c:ptCount val="1"/>
                <c:pt idx="0">
                  <c:v>B-B'</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2'!$D$30:$D$68</c:f>
              <c:numCache>
                <c:formatCode>General</c:formatCode>
                <c:ptCount val="39"/>
                <c:pt idx="0">
                  <c:v>1272.6837689199999</c:v>
                </c:pt>
                <c:pt idx="1">
                  <c:v>1454.4917631400001</c:v>
                </c:pt>
                <c:pt idx="2">
                  <c:v>1636.29876504</c:v>
                </c:pt>
                <c:pt idx="3">
                  <c:v>1818.1047748999999</c:v>
                </c:pt>
                <c:pt idx="4">
                  <c:v>1999.9097930099999</c:v>
                </c:pt>
                <c:pt idx="5">
                  <c:v>2181.7138196699998</c:v>
                </c:pt>
                <c:pt idx="6">
                  <c:v>2363.5168551699999</c:v>
                </c:pt>
                <c:pt idx="7">
                  <c:v>2545.3188997799998</c:v>
                </c:pt>
                <c:pt idx="8">
                  <c:v>2727.1199538199999</c:v>
                </c:pt>
                <c:pt idx="9">
                  <c:v>2908.92001755</c:v>
                </c:pt>
                <c:pt idx="10">
                  <c:v>3090.7190912800002</c:v>
                </c:pt>
                <c:pt idx="11">
                  <c:v>3272.5171752900001</c:v>
                </c:pt>
                <c:pt idx="12">
                  <c:v>3454.31426986</c:v>
                </c:pt>
                <c:pt idx="13">
                  <c:v>3636.1103753000002</c:v>
                </c:pt>
                <c:pt idx="14">
                  <c:v>3817.9054918900001</c:v>
                </c:pt>
                <c:pt idx="15">
                  <c:v>3999.6996199199998</c:v>
                </c:pt>
                <c:pt idx="16">
                  <c:v>4181.4927596799998</c:v>
                </c:pt>
                <c:pt idx="17">
                  <c:v>4363.2849114600003</c:v>
                </c:pt>
                <c:pt idx="18">
                  <c:v>4545.0760755399997</c:v>
                </c:pt>
                <c:pt idx="19">
                  <c:v>4726.8662522300001</c:v>
                </c:pt>
                <c:pt idx="20">
                  <c:v>4908.6554417899997</c:v>
                </c:pt>
                <c:pt idx="21">
                  <c:v>5090.4436445399997</c:v>
                </c:pt>
                <c:pt idx="22">
                  <c:v>5272.2308607499999</c:v>
                </c:pt>
                <c:pt idx="23">
                  <c:v>5454.01709071</c:v>
                </c:pt>
                <c:pt idx="24">
                  <c:v>5635.8023347199996</c:v>
                </c:pt>
                <c:pt idx="25">
                  <c:v>5817.5865930600003</c:v>
                </c:pt>
                <c:pt idx="26">
                  <c:v>5999.3698660299997</c:v>
                </c:pt>
                <c:pt idx="27">
                  <c:v>6181.1521539100004</c:v>
                </c:pt>
                <c:pt idx="28">
                  <c:v>6362.9334569900002</c:v>
                </c:pt>
                <c:pt idx="29">
                  <c:v>6544.7137755599997</c:v>
                </c:pt>
                <c:pt idx="30">
                  <c:v>6726.4931099200003</c:v>
                </c:pt>
                <c:pt idx="31">
                  <c:v>6908.27146034</c:v>
                </c:pt>
                <c:pt idx="32">
                  <c:v>7090.0488271200002</c:v>
                </c:pt>
                <c:pt idx="33">
                  <c:v>7271.8252105499996</c:v>
                </c:pt>
                <c:pt idx="34">
                  <c:v>7453.6006109199998</c:v>
                </c:pt>
                <c:pt idx="35">
                  <c:v>7635.3750285200003</c:v>
                </c:pt>
                <c:pt idx="36">
                  <c:v>7817.1484636300002</c:v>
                </c:pt>
                <c:pt idx="37">
                  <c:v>7998.9209165499997</c:v>
                </c:pt>
                <c:pt idx="38">
                  <c:v>8180.6923875700004</c:v>
                </c:pt>
              </c:numCache>
            </c:numRef>
          </c:xVal>
          <c:yVal>
            <c:numRef>
              <c:f>'Dome 2'!$E$30:$E$68</c:f>
              <c:numCache>
                <c:formatCode>General</c:formatCode>
                <c:ptCount val="39"/>
                <c:pt idx="0">
                  <c:v>-107.18559999999999</c:v>
                </c:pt>
                <c:pt idx="1">
                  <c:v>-100.5731</c:v>
                </c:pt>
                <c:pt idx="2">
                  <c:v>-88.199299999999994</c:v>
                </c:pt>
                <c:pt idx="3">
                  <c:v>-72.704700000000003</c:v>
                </c:pt>
                <c:pt idx="4">
                  <c:v>-58.257300000000001</c:v>
                </c:pt>
                <c:pt idx="5">
                  <c:v>-46.586399999999998</c:v>
                </c:pt>
                <c:pt idx="6">
                  <c:v>-34.019599999999997</c:v>
                </c:pt>
                <c:pt idx="7">
                  <c:v>-21.3522</c:v>
                </c:pt>
                <c:pt idx="8">
                  <c:v>-8.3245000000000005</c:v>
                </c:pt>
                <c:pt idx="9">
                  <c:v>6.2652999999999999</c:v>
                </c:pt>
                <c:pt idx="10">
                  <c:v>20.279299999999999</c:v>
                </c:pt>
                <c:pt idx="11">
                  <c:v>31.688700000000001</c:v>
                </c:pt>
                <c:pt idx="12">
                  <c:v>40.525799999999997</c:v>
                </c:pt>
                <c:pt idx="13">
                  <c:v>46.416200000000003</c:v>
                </c:pt>
                <c:pt idx="14">
                  <c:v>50.680599999999998</c:v>
                </c:pt>
                <c:pt idx="15">
                  <c:v>52.139499999999998</c:v>
                </c:pt>
                <c:pt idx="16">
                  <c:v>54.527900000000002</c:v>
                </c:pt>
                <c:pt idx="17">
                  <c:v>58.001899999999999</c:v>
                </c:pt>
                <c:pt idx="18">
                  <c:v>61.734200000000001</c:v>
                </c:pt>
                <c:pt idx="19">
                  <c:v>63.145600000000002</c:v>
                </c:pt>
                <c:pt idx="20">
                  <c:v>65.747100000000003</c:v>
                </c:pt>
                <c:pt idx="21">
                  <c:v>72.049800000000005</c:v>
                </c:pt>
                <c:pt idx="22">
                  <c:v>77.892499999999998</c:v>
                </c:pt>
                <c:pt idx="23">
                  <c:v>82.678600000000003</c:v>
                </c:pt>
                <c:pt idx="24">
                  <c:v>84.109300000000005</c:v>
                </c:pt>
                <c:pt idx="25">
                  <c:v>84.891099999999994</c:v>
                </c:pt>
                <c:pt idx="26">
                  <c:v>82.771600000000007</c:v>
                </c:pt>
                <c:pt idx="27">
                  <c:v>78.079400000000007</c:v>
                </c:pt>
                <c:pt idx="28">
                  <c:v>75.431899999999999</c:v>
                </c:pt>
                <c:pt idx="29">
                  <c:v>75.517200000000003</c:v>
                </c:pt>
                <c:pt idx="30">
                  <c:v>75.288399999999996</c:v>
                </c:pt>
                <c:pt idx="31">
                  <c:v>73.855699999999999</c:v>
                </c:pt>
                <c:pt idx="32">
                  <c:v>72.680300000000003</c:v>
                </c:pt>
                <c:pt idx="33">
                  <c:v>70.699200000000005</c:v>
                </c:pt>
                <c:pt idx="34">
                  <c:v>66.463399999999993</c:v>
                </c:pt>
                <c:pt idx="35">
                  <c:v>63.510800000000003</c:v>
                </c:pt>
                <c:pt idx="36">
                  <c:v>67.406199999999998</c:v>
                </c:pt>
                <c:pt idx="37">
                  <c:v>79.254499999999993</c:v>
                </c:pt>
                <c:pt idx="38">
                  <c:v>98.047899999999998</c:v>
                </c:pt>
              </c:numCache>
            </c:numRef>
          </c:yVal>
          <c:smooth val="0"/>
          <c:extLst>
            <c:ext xmlns:c16="http://schemas.microsoft.com/office/drawing/2014/chart" uri="{C3380CC4-5D6E-409C-BE32-E72D297353CC}">
              <c16:uniqueId val="{00000000-0794-634D-A021-77C56F0E74FD}"/>
            </c:ext>
          </c:extLst>
        </c:ser>
        <c:ser>
          <c:idx val="1"/>
          <c:order val="1"/>
          <c:tx>
            <c:v>Best_Fit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8.9757655293088365E-2"/>
                  <c:y val="-0.199884441528142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2'!$D$30,'Dome 2'!$D$68)</c:f>
              <c:numCache>
                <c:formatCode>General</c:formatCode>
                <c:ptCount val="2"/>
                <c:pt idx="0">
                  <c:v>1272.6837689199999</c:v>
                </c:pt>
                <c:pt idx="1">
                  <c:v>8180.6923875700004</c:v>
                </c:pt>
              </c:numCache>
            </c:numRef>
          </c:xVal>
          <c:yVal>
            <c:numRef>
              <c:f>('Dome 2'!$E$30,'Dome 2'!$E$68)</c:f>
              <c:numCache>
                <c:formatCode>General</c:formatCode>
                <c:ptCount val="2"/>
                <c:pt idx="0">
                  <c:v>-107.18559999999999</c:v>
                </c:pt>
                <c:pt idx="1">
                  <c:v>98.047899999999998</c:v>
                </c:pt>
              </c:numCache>
            </c:numRef>
          </c:yVal>
          <c:smooth val="0"/>
          <c:extLst>
            <c:ext xmlns:c16="http://schemas.microsoft.com/office/drawing/2014/chart" uri="{C3380CC4-5D6E-409C-BE32-E72D297353CC}">
              <c16:uniqueId val="{00000002-0794-634D-A021-77C56F0E74FD}"/>
            </c:ext>
          </c:extLst>
        </c:ser>
        <c:dLbls>
          <c:showLegendKey val="0"/>
          <c:showVal val="0"/>
          <c:showCatName val="0"/>
          <c:showSerName val="0"/>
          <c:showPercent val="0"/>
          <c:showBubbleSize val="0"/>
        </c:dLbls>
        <c:axId val="409690256"/>
        <c:axId val="409690912"/>
      </c:scatterChart>
      <c:valAx>
        <c:axId val="4096902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90912"/>
        <c:crosses val="autoZero"/>
        <c:crossBetween val="midCat"/>
      </c:valAx>
      <c:valAx>
        <c:axId val="409690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902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A-A' with Background subtraction</c:v>
          </c:tx>
          <c:spPr>
            <a:ln w="25400" cap="rnd">
              <a:noFill/>
              <a:round/>
            </a:ln>
            <a:effectLst/>
          </c:spPr>
          <c:marker>
            <c:symbol val="circle"/>
            <c:size val="5"/>
            <c:spPr>
              <a:solidFill>
                <a:schemeClr val="accent1"/>
              </a:solidFill>
              <a:ln w="9525">
                <a:solidFill>
                  <a:schemeClr val="accent1"/>
                </a:solidFill>
              </a:ln>
              <a:effectLst/>
            </c:spPr>
          </c:marker>
          <c:xVal>
            <c:numRef>
              <c:f>'Dome 2'!$A$32:$A$69</c:f>
              <c:numCache>
                <c:formatCode>General</c:formatCode>
                <c:ptCount val="38"/>
                <c:pt idx="0">
                  <c:v>1613.3544004</c:v>
                </c:pt>
                <c:pt idx="1">
                  <c:v>1792.6257255600001</c:v>
                </c:pt>
                <c:pt idx="2">
                  <c:v>1971.8990024699999</c:v>
                </c:pt>
                <c:pt idx="3">
                  <c:v>2151.1742329799999</c:v>
                </c:pt>
                <c:pt idx="4">
                  <c:v>2330.4514189299998</c:v>
                </c:pt>
                <c:pt idx="5">
                  <c:v>2509.7305621400001</c:v>
                </c:pt>
                <c:pt idx="6">
                  <c:v>2689.0116644599998</c:v>
                </c:pt>
                <c:pt idx="7">
                  <c:v>2868.29472773</c:v>
                </c:pt>
                <c:pt idx="8">
                  <c:v>3047.5797537899998</c:v>
                </c:pt>
                <c:pt idx="9">
                  <c:v>3226.8667444600001</c:v>
                </c:pt>
                <c:pt idx="10">
                  <c:v>3406.1557016000002</c:v>
                </c:pt>
                <c:pt idx="11">
                  <c:v>3585.4466270299999</c:v>
                </c:pt>
                <c:pt idx="12">
                  <c:v>3764.7395226100002</c:v>
                </c:pt>
                <c:pt idx="13">
                  <c:v>3944.0343901599999</c:v>
                </c:pt>
                <c:pt idx="14">
                  <c:v>4123.33123153</c:v>
                </c:pt>
                <c:pt idx="15">
                  <c:v>4302.6300485600004</c:v>
                </c:pt>
                <c:pt idx="16">
                  <c:v>4481.9308430800002</c:v>
                </c:pt>
                <c:pt idx="17">
                  <c:v>4661.2336169399996</c:v>
                </c:pt>
                <c:pt idx="18">
                  <c:v>4840.5383719800002</c:v>
                </c:pt>
                <c:pt idx="19">
                  <c:v>5019.8451100299999</c:v>
                </c:pt>
                <c:pt idx="20">
                  <c:v>5199.1538329300001</c:v>
                </c:pt>
                <c:pt idx="21">
                  <c:v>5378.4645425299996</c:v>
                </c:pt>
                <c:pt idx="22">
                  <c:v>5557.7772406699996</c:v>
                </c:pt>
                <c:pt idx="23">
                  <c:v>5737.09192919</c:v>
                </c:pt>
                <c:pt idx="24">
                  <c:v>5916.4086099300002</c:v>
                </c:pt>
                <c:pt idx="25">
                  <c:v>6095.7272847200002</c:v>
                </c:pt>
                <c:pt idx="26">
                  <c:v>6275.0479554200001</c:v>
                </c:pt>
                <c:pt idx="27">
                  <c:v>6454.3706238599998</c:v>
                </c:pt>
                <c:pt idx="28">
                  <c:v>6633.6952918799998</c:v>
                </c:pt>
                <c:pt idx="29">
                  <c:v>6813.0219613299996</c:v>
                </c:pt>
                <c:pt idx="30">
                  <c:v>6992.3506340499998</c:v>
                </c:pt>
                <c:pt idx="31">
                  <c:v>7171.6813118700002</c:v>
                </c:pt>
                <c:pt idx="32">
                  <c:v>7351.01399666</c:v>
                </c:pt>
                <c:pt idx="33">
                  <c:v>7530.3486902300001</c:v>
                </c:pt>
                <c:pt idx="34">
                  <c:v>7709.68539444</c:v>
                </c:pt>
                <c:pt idx="35">
                  <c:v>7889.0241111400001</c:v>
                </c:pt>
                <c:pt idx="36">
                  <c:v>8068.3648421600001</c:v>
                </c:pt>
                <c:pt idx="37">
                  <c:v>8247.7075893399997</c:v>
                </c:pt>
              </c:numCache>
            </c:numRef>
          </c:xVal>
          <c:yVal>
            <c:numRef>
              <c:f>'Dome 2'!$N$22:$N$59</c:f>
              <c:numCache>
                <c:formatCode>General</c:formatCode>
                <c:ptCount val="38"/>
                <c:pt idx="0">
                  <c:v>3.7357591599999296E-2</c:v>
                </c:pt>
                <c:pt idx="1">
                  <c:v>-0.59064023675998101</c:v>
                </c:pt>
                <c:pt idx="2">
                  <c:v>3.7548209481300034</c:v>
                </c:pt>
                <c:pt idx="3">
                  <c:v>10.714841107420014</c:v>
                </c:pt>
                <c:pt idx="4">
                  <c:v>22.336920202470012</c:v>
                </c:pt>
                <c:pt idx="5">
                  <c:v>31.779258195059995</c:v>
                </c:pt>
                <c:pt idx="6">
                  <c:v>40.790755046340024</c:v>
                </c:pt>
                <c:pt idx="7">
                  <c:v>49.017310717670021</c:v>
                </c:pt>
                <c:pt idx="8">
                  <c:v>58.76452517041001</c:v>
                </c:pt>
                <c:pt idx="9">
                  <c:v>73.97349836634001</c:v>
                </c:pt>
                <c:pt idx="10">
                  <c:v>91.800030266400015</c:v>
                </c:pt>
                <c:pt idx="11">
                  <c:v>106.48682083237001</c:v>
                </c:pt>
                <c:pt idx="12">
                  <c:v>114.89027002519001</c:v>
                </c:pt>
                <c:pt idx="13">
                  <c:v>118.65117780664001</c:v>
                </c:pt>
                <c:pt idx="14">
                  <c:v>123.24874413787001</c:v>
                </c:pt>
                <c:pt idx="15">
                  <c:v>128.29596898023999</c:v>
                </c:pt>
                <c:pt idx="16">
                  <c:v>133.12075229532002</c:v>
                </c:pt>
                <c:pt idx="17">
                  <c:v>138.78239404426</c:v>
                </c:pt>
                <c:pt idx="18">
                  <c:v>141.79619418842</c:v>
                </c:pt>
                <c:pt idx="19">
                  <c:v>141.42175268937001</c:v>
                </c:pt>
                <c:pt idx="20">
                  <c:v>140.49946950846999</c:v>
                </c:pt>
                <c:pt idx="21">
                  <c:v>137.22424460687</c:v>
                </c:pt>
                <c:pt idx="22">
                  <c:v>132.60077794593002</c:v>
                </c:pt>
                <c:pt idx="23">
                  <c:v>128.96786948701001</c:v>
                </c:pt>
                <c:pt idx="24">
                  <c:v>126.48391919146999</c:v>
                </c:pt>
                <c:pt idx="25">
                  <c:v>122.28742702088</c:v>
                </c:pt>
                <c:pt idx="26">
                  <c:v>113.91759293618001</c:v>
                </c:pt>
                <c:pt idx="27">
                  <c:v>104.48081689894002</c:v>
                </c:pt>
                <c:pt idx="28">
                  <c:v>92.973398870520015</c:v>
                </c:pt>
                <c:pt idx="29">
                  <c:v>79.96643881207001</c:v>
                </c:pt>
                <c:pt idx="30">
                  <c:v>64.621136684950002</c:v>
                </c:pt>
                <c:pt idx="31">
                  <c:v>45.99899245073</c:v>
                </c:pt>
                <c:pt idx="32">
                  <c:v>29.729006070140009</c:v>
                </c:pt>
                <c:pt idx="33">
                  <c:v>16.504477505169994</c:v>
                </c:pt>
                <c:pt idx="34">
                  <c:v>11.645606716760007</c:v>
                </c:pt>
                <c:pt idx="35">
                  <c:v>12.218093666060007</c:v>
                </c:pt>
                <c:pt idx="36">
                  <c:v>10.255038314640009</c:v>
                </c:pt>
                <c:pt idx="37">
                  <c:v>0.21014062385001964</c:v>
                </c:pt>
              </c:numCache>
            </c:numRef>
          </c:yVal>
          <c:smooth val="0"/>
          <c:extLst>
            <c:ext xmlns:c16="http://schemas.microsoft.com/office/drawing/2014/chart" uri="{C3380CC4-5D6E-409C-BE32-E72D297353CC}">
              <c16:uniqueId val="{00000000-2CBA-2244-A44D-E8542C0AEEAF}"/>
            </c:ext>
          </c:extLst>
        </c:ser>
        <c:dLbls>
          <c:showLegendKey val="0"/>
          <c:showVal val="0"/>
          <c:showCatName val="0"/>
          <c:showSerName val="0"/>
          <c:showPercent val="0"/>
          <c:showBubbleSize val="0"/>
        </c:dLbls>
        <c:axId val="403261160"/>
        <c:axId val="618386584"/>
      </c:scatterChart>
      <c:valAx>
        <c:axId val="403261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386584"/>
        <c:crosses val="autoZero"/>
        <c:crossBetween val="midCat"/>
      </c:valAx>
      <c:valAx>
        <c:axId val="618386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32611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B-B' with Background Subtraction</c:v>
          </c:tx>
          <c:spPr>
            <a:ln w="25400" cap="rnd">
              <a:noFill/>
              <a:round/>
            </a:ln>
            <a:effectLst/>
          </c:spPr>
          <c:marker>
            <c:symbol val="circle"/>
            <c:size val="5"/>
            <c:spPr>
              <a:solidFill>
                <a:schemeClr val="accent1"/>
              </a:solidFill>
              <a:ln w="9525">
                <a:solidFill>
                  <a:schemeClr val="accent1"/>
                </a:solidFill>
              </a:ln>
              <a:effectLst/>
            </c:spPr>
          </c:marker>
          <c:xVal>
            <c:numRef>
              <c:f>'Dome 2'!$D$30:$D$68</c:f>
              <c:numCache>
                <c:formatCode>General</c:formatCode>
                <c:ptCount val="39"/>
                <c:pt idx="0">
                  <c:v>1272.6837689199999</c:v>
                </c:pt>
                <c:pt idx="1">
                  <c:v>1454.4917631400001</c:v>
                </c:pt>
                <c:pt idx="2">
                  <c:v>1636.29876504</c:v>
                </c:pt>
                <c:pt idx="3">
                  <c:v>1818.1047748999999</c:v>
                </c:pt>
                <c:pt idx="4">
                  <c:v>1999.9097930099999</c:v>
                </c:pt>
                <c:pt idx="5">
                  <c:v>2181.7138196699998</c:v>
                </c:pt>
                <c:pt idx="6">
                  <c:v>2363.5168551699999</c:v>
                </c:pt>
                <c:pt idx="7">
                  <c:v>2545.3188997799998</c:v>
                </c:pt>
                <c:pt idx="8">
                  <c:v>2727.1199538199999</c:v>
                </c:pt>
                <c:pt idx="9">
                  <c:v>2908.92001755</c:v>
                </c:pt>
                <c:pt idx="10">
                  <c:v>3090.7190912800002</c:v>
                </c:pt>
                <c:pt idx="11">
                  <c:v>3272.5171752900001</c:v>
                </c:pt>
                <c:pt idx="12">
                  <c:v>3454.31426986</c:v>
                </c:pt>
                <c:pt idx="13">
                  <c:v>3636.1103753000002</c:v>
                </c:pt>
                <c:pt idx="14">
                  <c:v>3817.9054918900001</c:v>
                </c:pt>
                <c:pt idx="15">
                  <c:v>3999.6996199199998</c:v>
                </c:pt>
                <c:pt idx="16">
                  <c:v>4181.4927596799998</c:v>
                </c:pt>
                <c:pt idx="17">
                  <c:v>4363.2849114600003</c:v>
                </c:pt>
                <c:pt idx="18">
                  <c:v>4545.0760755399997</c:v>
                </c:pt>
                <c:pt idx="19">
                  <c:v>4726.8662522300001</c:v>
                </c:pt>
                <c:pt idx="20">
                  <c:v>4908.6554417899997</c:v>
                </c:pt>
                <c:pt idx="21">
                  <c:v>5090.4436445399997</c:v>
                </c:pt>
                <c:pt idx="22">
                  <c:v>5272.2308607499999</c:v>
                </c:pt>
                <c:pt idx="23">
                  <c:v>5454.01709071</c:v>
                </c:pt>
                <c:pt idx="24">
                  <c:v>5635.8023347199996</c:v>
                </c:pt>
                <c:pt idx="25">
                  <c:v>5817.5865930600003</c:v>
                </c:pt>
                <c:pt idx="26">
                  <c:v>5999.3698660299997</c:v>
                </c:pt>
                <c:pt idx="27">
                  <c:v>6181.1521539100004</c:v>
                </c:pt>
                <c:pt idx="28">
                  <c:v>6362.9334569900002</c:v>
                </c:pt>
                <c:pt idx="29">
                  <c:v>6544.7137755599997</c:v>
                </c:pt>
                <c:pt idx="30">
                  <c:v>6726.4931099200003</c:v>
                </c:pt>
                <c:pt idx="31">
                  <c:v>6908.27146034</c:v>
                </c:pt>
                <c:pt idx="32">
                  <c:v>7090.0488271200002</c:v>
                </c:pt>
                <c:pt idx="33">
                  <c:v>7271.8252105499996</c:v>
                </c:pt>
                <c:pt idx="34">
                  <c:v>7453.6006109199998</c:v>
                </c:pt>
                <c:pt idx="35">
                  <c:v>7635.3750285200003</c:v>
                </c:pt>
                <c:pt idx="36">
                  <c:v>7817.1484636300002</c:v>
                </c:pt>
                <c:pt idx="37">
                  <c:v>7998.9209165499997</c:v>
                </c:pt>
                <c:pt idx="38">
                  <c:v>8180.6923875700004</c:v>
                </c:pt>
              </c:numCache>
            </c:numRef>
          </c:xVal>
          <c:yVal>
            <c:numRef>
              <c:f>'Dome 2'!$R$22:$R$60</c:f>
              <c:numCache>
                <c:formatCode>General</c:formatCode>
                <c:ptCount val="39"/>
                <c:pt idx="0">
                  <c:v>1.5692063076016893E-2</c:v>
                </c:pt>
                <c:pt idx="1">
                  <c:v>1.228494634742006</c:v>
                </c:pt>
                <c:pt idx="2">
                  <c:v>8.2026266783120008</c:v>
                </c:pt>
                <c:pt idx="3">
                  <c:v>18.297588185470005</c:v>
                </c:pt>
                <c:pt idx="4">
                  <c:v>27.345379147602998</c:v>
                </c:pt>
                <c:pt idx="5">
                  <c:v>33.616699555801006</c:v>
                </c:pt>
                <c:pt idx="6">
                  <c:v>40.783949401451011</c:v>
                </c:pt>
                <c:pt idx="7">
                  <c:v>48.051828676534001</c:v>
                </c:pt>
                <c:pt idx="8">
                  <c:v>55.680037371546007</c:v>
                </c:pt>
                <c:pt idx="9">
                  <c:v>64.870375478764998</c:v>
                </c:pt>
                <c:pt idx="10">
                  <c:v>73.484942988983988</c:v>
                </c:pt>
                <c:pt idx="11">
                  <c:v>79.494939893886993</c:v>
                </c:pt>
                <c:pt idx="12">
                  <c:v>82.932666185157984</c:v>
                </c:pt>
                <c:pt idx="13">
                  <c:v>83.423721853589996</c:v>
                </c:pt>
                <c:pt idx="14">
                  <c:v>82.288806890866994</c:v>
                </c:pt>
                <c:pt idx="15">
                  <c:v>78.348421288376002</c:v>
                </c:pt>
                <c:pt idx="16">
                  <c:v>75.337565037504007</c:v>
                </c:pt>
                <c:pt idx="17">
                  <c:v>73.412338129637988</c:v>
                </c:pt>
                <c:pt idx="18">
                  <c:v>71.745440556462015</c:v>
                </c:pt>
                <c:pt idx="19">
                  <c:v>67.757672308769003</c:v>
                </c:pt>
                <c:pt idx="20">
                  <c:v>64.960033378836997</c:v>
                </c:pt>
                <c:pt idx="21">
                  <c:v>65.863623757162003</c:v>
                </c:pt>
                <c:pt idx="22">
                  <c:v>66.307243435724999</c:v>
                </c:pt>
                <c:pt idx="23">
                  <c:v>65.694292405913004</c:v>
                </c:pt>
                <c:pt idx="24">
                  <c:v>61.725970658816024</c:v>
                </c:pt>
                <c:pt idx="25">
                  <c:v>57.108778186117974</c:v>
                </c:pt>
                <c:pt idx="26">
                  <c:v>49.590314978909021</c:v>
                </c:pt>
                <c:pt idx="27">
                  <c:v>39.499181028872997</c:v>
                </c:pt>
                <c:pt idx="28">
                  <c:v>31.45277632739699</c:v>
                </c:pt>
                <c:pt idx="29">
                  <c:v>26.13920086586802</c:v>
                </c:pt>
                <c:pt idx="30">
                  <c:v>20.511554635375973</c:v>
                </c:pt>
                <c:pt idx="31">
                  <c:v>13.680037627901996</c:v>
                </c:pt>
                <c:pt idx="32">
                  <c:v>7.105849834535988</c:v>
                </c:pt>
                <c:pt idx="33">
                  <c:v>-0.27400875333499641</c:v>
                </c:pt>
                <c:pt idx="34">
                  <c:v>-9.9085381443239982</c:v>
                </c:pt>
                <c:pt idx="35">
                  <c:v>-18.25983834704401</c:v>
                </c:pt>
                <c:pt idx="36">
                  <c:v>-19.763109369811005</c:v>
                </c:pt>
                <c:pt idx="37">
                  <c:v>-13.313451221535004</c:v>
                </c:pt>
                <c:pt idx="38">
                  <c:v>8.1336089170974901E-2</c:v>
                </c:pt>
              </c:numCache>
            </c:numRef>
          </c:yVal>
          <c:smooth val="0"/>
          <c:extLst>
            <c:ext xmlns:c16="http://schemas.microsoft.com/office/drawing/2014/chart" uri="{C3380CC4-5D6E-409C-BE32-E72D297353CC}">
              <c16:uniqueId val="{00000000-6035-F947-BC6A-2C2C0F96AEE2}"/>
            </c:ext>
          </c:extLst>
        </c:ser>
        <c:dLbls>
          <c:showLegendKey val="0"/>
          <c:showVal val="0"/>
          <c:showCatName val="0"/>
          <c:showSerName val="0"/>
          <c:showPercent val="0"/>
          <c:showBubbleSize val="0"/>
        </c:dLbls>
        <c:axId val="613116576"/>
        <c:axId val="613116904"/>
      </c:scatterChart>
      <c:valAx>
        <c:axId val="613116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116904"/>
        <c:crosses val="autoZero"/>
        <c:crossBetween val="midCat"/>
      </c:valAx>
      <c:valAx>
        <c:axId val="613116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1165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'Dome 3'!$B$22</c:f>
              <c:strCache>
                <c:ptCount val="1"/>
                <c:pt idx="0">
                  <c:v>A-A'</c:v>
                </c:pt>
              </c:strCache>
            </c:strRef>
          </c:tx>
          <c:spPr>
            <a:ln w="19050" cap="rnd">
              <a:noFill/>
              <a:round/>
            </a:ln>
            <a:effectLst/>
          </c:spPr>
          <c:marker>
            <c:symbol val="circle"/>
            <c:size val="5"/>
            <c:spPr>
              <a:solidFill>
                <a:schemeClr val="accent1"/>
              </a:solidFill>
              <a:ln w="9525">
                <a:solidFill>
                  <a:schemeClr val="accent1"/>
                </a:solidFill>
              </a:ln>
              <a:effectLst/>
            </c:spPr>
          </c:marker>
          <c:xVal>
            <c:numRef>
              <c:f>'Dome 3'!$A$25:$A$64</c:f>
              <c:numCache>
                <c:formatCode>General</c:formatCode>
                <c:ptCount val="40"/>
                <c:pt idx="0">
                  <c:v>359.50096336199999</c:v>
                </c:pt>
                <c:pt idx="1">
                  <c:v>539.25426824800002</c:v>
                </c:pt>
                <c:pt idx="2">
                  <c:v>719.00945719799995</c:v>
                </c:pt>
                <c:pt idx="3">
                  <c:v>898.76653165799996</c:v>
                </c:pt>
                <c:pt idx="4">
                  <c:v>1078.5254930799999</c:v>
                </c:pt>
                <c:pt idx="5">
                  <c:v>1258.2863428999999</c:v>
                </c:pt>
                <c:pt idx="6">
                  <c:v>1438.0490825700001</c:v>
                </c:pt>
                <c:pt idx="7">
                  <c:v>1617.81371354</c:v>
                </c:pt>
                <c:pt idx="8">
                  <c:v>1797.58023725</c:v>
                </c:pt>
                <c:pt idx="9">
                  <c:v>1977.3486551599999</c:v>
                </c:pt>
                <c:pt idx="10">
                  <c:v>2157.1189687000001</c:v>
                </c:pt>
                <c:pt idx="11">
                  <c:v>2336.8911793299999</c:v>
                </c:pt>
                <c:pt idx="12">
                  <c:v>2516.6652884800001</c:v>
                </c:pt>
                <c:pt idx="13">
                  <c:v>2696.4412976200001</c:v>
                </c:pt>
                <c:pt idx="14">
                  <c:v>2876.2192081799999</c:v>
                </c:pt>
                <c:pt idx="15">
                  <c:v>3055.9990216199999</c:v>
                </c:pt>
                <c:pt idx="16">
                  <c:v>3235.78073937</c:v>
                </c:pt>
                <c:pt idx="17">
                  <c:v>3415.5643629000001</c:v>
                </c:pt>
                <c:pt idx="18">
                  <c:v>3595.3498936400001</c:v>
                </c:pt>
                <c:pt idx="19">
                  <c:v>3775.1373330500001</c:v>
                </c:pt>
                <c:pt idx="20">
                  <c:v>3954.9266825599998</c:v>
                </c:pt>
                <c:pt idx="21">
                  <c:v>4134.7179436400002</c:v>
                </c:pt>
                <c:pt idx="22">
                  <c:v>4314.5111177199997</c:v>
                </c:pt>
                <c:pt idx="23">
                  <c:v>4494.3062062600002</c:v>
                </c:pt>
                <c:pt idx="24">
                  <c:v>4674.1032107000001</c:v>
                </c:pt>
                <c:pt idx="25">
                  <c:v>4853.9021324900004</c:v>
                </c:pt>
                <c:pt idx="26">
                  <c:v>5033.7029730800004</c:v>
                </c:pt>
                <c:pt idx="27">
                  <c:v>5213.5057339200002</c:v>
                </c:pt>
                <c:pt idx="28">
                  <c:v>5393.3104164599999</c:v>
                </c:pt>
                <c:pt idx="29">
                  <c:v>5573.1170221399998</c:v>
                </c:pt>
                <c:pt idx="30">
                  <c:v>5752.9255524199998</c:v>
                </c:pt>
                <c:pt idx="31">
                  <c:v>5932.7360087400002</c:v>
                </c:pt>
                <c:pt idx="32">
                  <c:v>6112.5483925500002</c:v>
                </c:pt>
                <c:pt idx="33">
                  <c:v>6292.3627053</c:v>
                </c:pt>
                <c:pt idx="34">
                  <c:v>6472.1789484399997</c:v>
                </c:pt>
                <c:pt idx="35">
                  <c:v>6651.9971234100003</c:v>
                </c:pt>
                <c:pt idx="36">
                  <c:v>6831.8172316800001</c:v>
                </c:pt>
                <c:pt idx="37">
                  <c:v>7011.6392746800002</c:v>
                </c:pt>
                <c:pt idx="38">
                  <c:v>7191.4632538599999</c:v>
                </c:pt>
                <c:pt idx="39">
                  <c:v>7371.2891706800001</c:v>
                </c:pt>
              </c:numCache>
            </c:numRef>
          </c:xVal>
          <c:yVal>
            <c:numRef>
              <c:f>'Dome 3'!$B$25:$B$64</c:f>
              <c:numCache>
                <c:formatCode>General</c:formatCode>
                <c:ptCount val="40"/>
                <c:pt idx="0">
                  <c:v>-83.249300000000005</c:v>
                </c:pt>
                <c:pt idx="1">
                  <c:v>-65.061499999999995</c:v>
                </c:pt>
                <c:pt idx="2">
                  <c:v>-44.294400000000003</c:v>
                </c:pt>
                <c:pt idx="3">
                  <c:v>-29.784099999999999</c:v>
                </c:pt>
                <c:pt idx="4">
                  <c:v>-17.622900000000001</c:v>
                </c:pt>
                <c:pt idx="5">
                  <c:v>-2.7694999999899998</c:v>
                </c:pt>
                <c:pt idx="6">
                  <c:v>14.785299999999999</c:v>
                </c:pt>
                <c:pt idx="7">
                  <c:v>34.911099999999998</c:v>
                </c:pt>
                <c:pt idx="8">
                  <c:v>55.646999999999998</c:v>
                </c:pt>
                <c:pt idx="9">
                  <c:v>74.391099999999994</c:v>
                </c:pt>
                <c:pt idx="10">
                  <c:v>86.898499999999999</c:v>
                </c:pt>
                <c:pt idx="11">
                  <c:v>94.8797</c:v>
                </c:pt>
                <c:pt idx="12">
                  <c:v>95.593400000000003</c:v>
                </c:pt>
                <c:pt idx="13">
                  <c:v>96.03</c:v>
                </c:pt>
                <c:pt idx="14">
                  <c:v>101.3725</c:v>
                </c:pt>
                <c:pt idx="15">
                  <c:v>112.98739999999999</c:v>
                </c:pt>
                <c:pt idx="16">
                  <c:v>125.2266</c:v>
                </c:pt>
                <c:pt idx="17">
                  <c:v>128.4342</c:v>
                </c:pt>
                <c:pt idx="18">
                  <c:v>127.1653</c:v>
                </c:pt>
                <c:pt idx="19">
                  <c:v>127.9624</c:v>
                </c:pt>
                <c:pt idx="20">
                  <c:v>127.19</c:v>
                </c:pt>
                <c:pt idx="21">
                  <c:v>119.99460000000001</c:v>
                </c:pt>
                <c:pt idx="22">
                  <c:v>113.3302</c:v>
                </c:pt>
                <c:pt idx="23">
                  <c:v>106.2079</c:v>
                </c:pt>
                <c:pt idx="24">
                  <c:v>103.87439999999999</c:v>
                </c:pt>
                <c:pt idx="25">
                  <c:v>100.8233</c:v>
                </c:pt>
                <c:pt idx="26">
                  <c:v>93.563299999999998</c:v>
                </c:pt>
                <c:pt idx="27">
                  <c:v>87.473299999999995</c:v>
                </c:pt>
                <c:pt idx="28">
                  <c:v>85.194800000000001</c:v>
                </c:pt>
                <c:pt idx="29">
                  <c:v>83.504999999999995</c:v>
                </c:pt>
                <c:pt idx="30">
                  <c:v>85.680800000000005</c:v>
                </c:pt>
                <c:pt idx="31">
                  <c:v>81.488</c:v>
                </c:pt>
                <c:pt idx="32">
                  <c:v>69.430099999999996</c:v>
                </c:pt>
                <c:pt idx="33">
                  <c:v>53.446399999999997</c:v>
                </c:pt>
                <c:pt idx="34">
                  <c:v>43.605699999999999</c:v>
                </c:pt>
                <c:pt idx="35">
                  <c:v>40.145099999999999</c:v>
                </c:pt>
                <c:pt idx="36">
                  <c:v>37.575699999999998</c:v>
                </c:pt>
                <c:pt idx="37">
                  <c:v>34.003300000000003</c:v>
                </c:pt>
                <c:pt idx="38">
                  <c:v>31.959299999999999</c:v>
                </c:pt>
                <c:pt idx="39">
                  <c:v>33.380200000000002</c:v>
                </c:pt>
              </c:numCache>
            </c:numRef>
          </c:yVal>
          <c:smooth val="0"/>
          <c:extLst>
            <c:ext xmlns:c16="http://schemas.microsoft.com/office/drawing/2014/chart" uri="{C3380CC4-5D6E-409C-BE32-E72D297353CC}">
              <c16:uniqueId val="{00000000-7A02-104D-9542-5EA6534A8F1C}"/>
            </c:ext>
          </c:extLst>
        </c:ser>
        <c:ser>
          <c:idx val="1"/>
          <c:order val="1"/>
          <c:tx>
            <c:v>Best Fit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trendline>
            <c:spPr>
              <a:ln w="19050" cap="rnd">
                <a:solidFill>
                  <a:schemeClr val="accent2"/>
                </a:solidFill>
                <a:prstDash val="sysDot"/>
              </a:ln>
              <a:effectLst/>
            </c:spPr>
            <c:trendlineType val="linear"/>
            <c:dispRSqr val="0"/>
            <c:dispEq val="1"/>
            <c:trendlineLbl>
              <c:layout>
                <c:manualLayout>
                  <c:x val="5.8877077865266844E-2"/>
                  <c:y val="-0.3259795129775444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('Dome 3'!$A$25,'Dome 3'!$A$64)</c:f>
              <c:numCache>
                <c:formatCode>General</c:formatCode>
                <c:ptCount val="2"/>
                <c:pt idx="0">
                  <c:v>359.50096336199999</c:v>
                </c:pt>
                <c:pt idx="1">
                  <c:v>7371.2891706800001</c:v>
                </c:pt>
              </c:numCache>
            </c:numRef>
          </c:xVal>
          <c:yVal>
            <c:numRef>
              <c:f>('Dome 3'!$B$25,'Dome 3'!$B$64)</c:f>
              <c:numCache>
                <c:formatCode>General</c:formatCode>
                <c:ptCount val="2"/>
                <c:pt idx="0">
                  <c:v>-83.249300000000005</c:v>
                </c:pt>
                <c:pt idx="1">
                  <c:v>33.380200000000002</c:v>
                </c:pt>
              </c:numCache>
            </c:numRef>
          </c:yVal>
          <c:smooth val="0"/>
          <c:extLst>
            <c:ext xmlns:c16="http://schemas.microsoft.com/office/drawing/2014/chart" uri="{C3380CC4-5D6E-409C-BE32-E72D297353CC}">
              <c16:uniqueId val="{00000003-7A02-104D-9542-5EA6534A8F1C}"/>
            </c:ext>
          </c:extLst>
        </c:ser>
        <c:dLbls>
          <c:showLegendKey val="0"/>
          <c:showVal val="0"/>
          <c:showCatName val="0"/>
          <c:showSerName val="0"/>
          <c:showPercent val="0"/>
          <c:showBubbleSize val="0"/>
        </c:dLbls>
        <c:axId val="521153536"/>
        <c:axId val="521149600"/>
      </c:scatterChart>
      <c:valAx>
        <c:axId val="5211535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1149600"/>
        <c:crosses val="autoZero"/>
        <c:crossBetween val="midCat"/>
      </c:valAx>
      <c:valAx>
        <c:axId val="521149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11535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3.emf"/><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1.xml"/><Relationship Id="rId5" Type="http://schemas.openxmlformats.org/officeDocument/2006/relationships/image" Target="../media/image5.tmp"/><Relationship Id="rId4" Type="http://schemas.openxmlformats.org/officeDocument/2006/relationships/image" Target="../media/image4.emf"/><Relationship Id="rId9"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56.xml"/><Relationship Id="rId3" Type="http://schemas.openxmlformats.org/officeDocument/2006/relationships/image" Target="../media/image64.emf"/><Relationship Id="rId7" Type="http://schemas.openxmlformats.org/officeDocument/2006/relationships/chart" Target="../charts/chart55.xml"/><Relationship Id="rId2" Type="http://schemas.openxmlformats.org/officeDocument/2006/relationships/image" Target="../media/image63.png"/><Relationship Id="rId1" Type="http://schemas.openxmlformats.org/officeDocument/2006/relationships/image" Target="../media/image62.png"/><Relationship Id="rId6" Type="http://schemas.openxmlformats.org/officeDocument/2006/relationships/chart" Target="../charts/chart54.xml"/><Relationship Id="rId5" Type="http://schemas.openxmlformats.org/officeDocument/2006/relationships/image" Target="../media/image66.tmp"/><Relationship Id="rId4" Type="http://schemas.openxmlformats.org/officeDocument/2006/relationships/image" Target="../media/image65.emf"/><Relationship Id="rId9" Type="http://schemas.openxmlformats.org/officeDocument/2006/relationships/chart" Target="../charts/chart5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8.emf"/><Relationship Id="rId7" Type="http://schemas.openxmlformats.org/officeDocument/2006/relationships/chart" Target="../charts/chart5.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tmp"/><Relationship Id="rId10" Type="http://schemas.openxmlformats.org/officeDocument/2006/relationships/chart" Target="../charts/chart8.xml"/><Relationship Id="rId4" Type="http://schemas.openxmlformats.org/officeDocument/2006/relationships/image" Target="../media/image9.emf"/><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image" Target="../media/image14.emf"/><Relationship Id="rId7" Type="http://schemas.openxmlformats.org/officeDocument/2006/relationships/chart" Target="../charts/chart9.xml"/><Relationship Id="rId2" Type="http://schemas.openxmlformats.org/officeDocument/2006/relationships/image" Target="../media/image13.tmp"/><Relationship Id="rId1" Type="http://schemas.openxmlformats.org/officeDocument/2006/relationships/image" Target="../media/image12.tmp"/><Relationship Id="rId6" Type="http://schemas.openxmlformats.org/officeDocument/2006/relationships/image" Target="../media/image17.PNG"/><Relationship Id="rId5" Type="http://schemas.openxmlformats.org/officeDocument/2006/relationships/image" Target="../media/image16.tmp"/><Relationship Id="rId10" Type="http://schemas.openxmlformats.org/officeDocument/2006/relationships/chart" Target="../charts/chart12.xml"/><Relationship Id="rId4" Type="http://schemas.openxmlformats.org/officeDocument/2006/relationships/image" Target="../media/image15.emf"/><Relationship Id="rId9"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image" Target="../media/image20.emf"/><Relationship Id="rId7" Type="http://schemas.openxmlformats.org/officeDocument/2006/relationships/chart" Target="../charts/chart13.xml"/><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tmp"/><Relationship Id="rId10" Type="http://schemas.openxmlformats.org/officeDocument/2006/relationships/chart" Target="../charts/chart16.xml"/><Relationship Id="rId4" Type="http://schemas.openxmlformats.org/officeDocument/2006/relationships/image" Target="../media/image21.emf"/><Relationship Id="rId9"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2.xml"/><Relationship Id="rId18" Type="http://schemas.openxmlformats.org/officeDocument/2006/relationships/image" Target="../media/image32.tmp"/><Relationship Id="rId3" Type="http://schemas.openxmlformats.org/officeDocument/2006/relationships/image" Target="../media/image26.emf"/><Relationship Id="rId7" Type="http://schemas.openxmlformats.org/officeDocument/2006/relationships/chart" Target="../charts/chart18.xml"/><Relationship Id="rId12" Type="http://schemas.openxmlformats.org/officeDocument/2006/relationships/chart" Target="../charts/chart21.xml"/><Relationship Id="rId17" Type="http://schemas.openxmlformats.org/officeDocument/2006/relationships/chart" Target="../charts/chart25.xml"/><Relationship Id="rId2" Type="http://schemas.openxmlformats.org/officeDocument/2006/relationships/image" Target="../media/image25.png"/><Relationship Id="rId16" Type="http://schemas.openxmlformats.org/officeDocument/2006/relationships/image" Target="../media/image31.emf"/><Relationship Id="rId1" Type="http://schemas.openxmlformats.org/officeDocument/2006/relationships/image" Target="../media/image24.png"/><Relationship Id="rId6" Type="http://schemas.openxmlformats.org/officeDocument/2006/relationships/chart" Target="../charts/chart17.xml"/><Relationship Id="rId11" Type="http://schemas.openxmlformats.org/officeDocument/2006/relationships/image" Target="../media/image30.tmp"/><Relationship Id="rId5" Type="http://schemas.openxmlformats.org/officeDocument/2006/relationships/image" Target="../media/image28.tmp"/><Relationship Id="rId15" Type="http://schemas.openxmlformats.org/officeDocument/2006/relationships/chart" Target="../charts/chart24.xml"/><Relationship Id="rId10" Type="http://schemas.openxmlformats.org/officeDocument/2006/relationships/image" Target="../media/image29.emf"/><Relationship Id="rId19" Type="http://schemas.openxmlformats.org/officeDocument/2006/relationships/chart" Target="../charts/chart26.xml"/><Relationship Id="rId4" Type="http://schemas.openxmlformats.org/officeDocument/2006/relationships/image" Target="../media/image27.emf"/><Relationship Id="rId9" Type="http://schemas.openxmlformats.org/officeDocument/2006/relationships/chart" Target="../charts/chart20.xml"/><Relationship Id="rId14"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image" Target="../media/image40.tmp"/><Relationship Id="rId18" Type="http://schemas.openxmlformats.org/officeDocument/2006/relationships/chart" Target="../charts/chart34.xml"/><Relationship Id="rId3" Type="http://schemas.openxmlformats.org/officeDocument/2006/relationships/image" Target="../media/image35.emf"/><Relationship Id="rId7" Type="http://schemas.openxmlformats.org/officeDocument/2006/relationships/chart" Target="../charts/chart27.xml"/><Relationship Id="rId12" Type="http://schemas.openxmlformats.org/officeDocument/2006/relationships/image" Target="../media/image39.emf"/><Relationship Id="rId17" Type="http://schemas.openxmlformats.org/officeDocument/2006/relationships/image" Target="../media/image42.tmp"/><Relationship Id="rId2" Type="http://schemas.openxmlformats.org/officeDocument/2006/relationships/image" Target="../media/image34.png"/><Relationship Id="rId16" Type="http://schemas.openxmlformats.org/officeDocument/2006/relationships/image" Target="../media/image41.emf"/><Relationship Id="rId1" Type="http://schemas.openxmlformats.org/officeDocument/2006/relationships/image" Target="../media/image33.png"/><Relationship Id="rId6" Type="http://schemas.openxmlformats.org/officeDocument/2006/relationships/image" Target="../media/image38.tmp"/><Relationship Id="rId11" Type="http://schemas.openxmlformats.org/officeDocument/2006/relationships/chart" Target="../charts/chart31.xml"/><Relationship Id="rId5" Type="http://schemas.openxmlformats.org/officeDocument/2006/relationships/image" Target="../media/image37.emf"/><Relationship Id="rId15" Type="http://schemas.openxmlformats.org/officeDocument/2006/relationships/chart" Target="../charts/chart33.xml"/><Relationship Id="rId10" Type="http://schemas.openxmlformats.org/officeDocument/2006/relationships/chart" Target="../charts/chart30.xml"/><Relationship Id="rId19" Type="http://schemas.openxmlformats.org/officeDocument/2006/relationships/chart" Target="../charts/chart35.xml"/><Relationship Id="rId4" Type="http://schemas.openxmlformats.org/officeDocument/2006/relationships/image" Target="../media/image36.tmp"/><Relationship Id="rId9" Type="http://schemas.openxmlformats.org/officeDocument/2006/relationships/chart" Target="../charts/chart29.xml"/><Relationship Id="rId14" Type="http://schemas.openxmlformats.org/officeDocument/2006/relationships/chart" Target="../charts/chart3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2.xml"/><Relationship Id="rId18" Type="http://schemas.openxmlformats.org/officeDocument/2006/relationships/chart" Target="../charts/chart44.xml"/><Relationship Id="rId3" Type="http://schemas.openxmlformats.org/officeDocument/2006/relationships/image" Target="../media/image45.emf"/><Relationship Id="rId7" Type="http://schemas.openxmlformats.org/officeDocument/2006/relationships/image" Target="../media/image47.tmp"/><Relationship Id="rId12" Type="http://schemas.openxmlformats.org/officeDocument/2006/relationships/image" Target="../media/image48.emf"/><Relationship Id="rId17" Type="http://schemas.openxmlformats.org/officeDocument/2006/relationships/image" Target="../media/image51.tmp"/><Relationship Id="rId2" Type="http://schemas.openxmlformats.org/officeDocument/2006/relationships/image" Target="../media/image44.png"/><Relationship Id="rId16" Type="http://schemas.openxmlformats.org/officeDocument/2006/relationships/image" Target="../media/image50.emf"/><Relationship Id="rId1" Type="http://schemas.openxmlformats.org/officeDocument/2006/relationships/image" Target="../media/image43.png"/><Relationship Id="rId6" Type="http://schemas.openxmlformats.org/officeDocument/2006/relationships/chart" Target="../charts/chart37.xml"/><Relationship Id="rId11" Type="http://schemas.openxmlformats.org/officeDocument/2006/relationships/chart" Target="../charts/chart41.xml"/><Relationship Id="rId5" Type="http://schemas.openxmlformats.org/officeDocument/2006/relationships/chart" Target="../charts/chart36.xml"/><Relationship Id="rId15" Type="http://schemas.openxmlformats.org/officeDocument/2006/relationships/chart" Target="../charts/chart43.xml"/><Relationship Id="rId10" Type="http://schemas.openxmlformats.org/officeDocument/2006/relationships/chart" Target="../charts/chart40.xml"/><Relationship Id="rId19" Type="http://schemas.openxmlformats.org/officeDocument/2006/relationships/chart" Target="../charts/chart45.xml"/><Relationship Id="rId4" Type="http://schemas.openxmlformats.org/officeDocument/2006/relationships/image" Target="../media/image46.emf"/><Relationship Id="rId9" Type="http://schemas.openxmlformats.org/officeDocument/2006/relationships/chart" Target="../charts/chart39.xml"/><Relationship Id="rId14" Type="http://schemas.openxmlformats.org/officeDocument/2006/relationships/image" Target="../media/image49.tmp"/></Relationships>
</file>

<file path=xl/drawings/_rels/drawing8.xml.rels><?xml version="1.0" encoding="UTF-8" standalone="yes"?>
<Relationships xmlns="http://schemas.openxmlformats.org/package/2006/relationships"><Relationship Id="rId8" Type="http://schemas.openxmlformats.org/officeDocument/2006/relationships/chart" Target="../charts/chart48.xml"/><Relationship Id="rId3" Type="http://schemas.openxmlformats.org/officeDocument/2006/relationships/image" Target="../media/image54.emf"/><Relationship Id="rId7" Type="http://schemas.openxmlformats.org/officeDocument/2006/relationships/chart" Target="../charts/chart47.xml"/><Relationship Id="rId2" Type="http://schemas.openxmlformats.org/officeDocument/2006/relationships/image" Target="../media/image53.png"/><Relationship Id="rId1" Type="http://schemas.openxmlformats.org/officeDocument/2006/relationships/image" Target="../media/image52.png"/><Relationship Id="rId6" Type="http://schemas.openxmlformats.org/officeDocument/2006/relationships/chart" Target="../charts/chart46.xml"/><Relationship Id="rId5" Type="http://schemas.openxmlformats.org/officeDocument/2006/relationships/image" Target="../media/image56.tmp"/><Relationship Id="rId4" Type="http://schemas.openxmlformats.org/officeDocument/2006/relationships/image" Target="../media/image55.emf"/><Relationship Id="rId9"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2.xml"/><Relationship Id="rId3" Type="http://schemas.openxmlformats.org/officeDocument/2006/relationships/image" Target="../media/image59.emf"/><Relationship Id="rId7" Type="http://schemas.openxmlformats.org/officeDocument/2006/relationships/chart" Target="../charts/chart51.xml"/><Relationship Id="rId2" Type="http://schemas.openxmlformats.org/officeDocument/2006/relationships/image" Target="../media/image58.png"/><Relationship Id="rId1" Type="http://schemas.openxmlformats.org/officeDocument/2006/relationships/image" Target="../media/image57.png"/><Relationship Id="rId6" Type="http://schemas.openxmlformats.org/officeDocument/2006/relationships/chart" Target="../charts/chart50.xml"/><Relationship Id="rId5" Type="http://schemas.openxmlformats.org/officeDocument/2006/relationships/image" Target="../media/image61.tmp"/><Relationship Id="rId4" Type="http://schemas.openxmlformats.org/officeDocument/2006/relationships/image" Target="../media/image60.emf"/><Relationship Id="rId9" Type="http://schemas.openxmlformats.org/officeDocument/2006/relationships/chart" Target="../charts/chart53.xml"/></Relationships>
</file>

<file path=xl/drawings/drawing1.xml><?xml version="1.0" encoding="utf-8"?>
<xdr:wsDr xmlns:xdr="http://schemas.openxmlformats.org/drawingml/2006/spreadsheetDrawing" xmlns:a="http://schemas.openxmlformats.org/drawingml/2006/main">
  <xdr:oneCellAnchor>
    <xdr:from>
      <xdr:col>2</xdr:col>
      <xdr:colOff>152400</xdr:colOff>
      <xdr:row>2</xdr:row>
      <xdr:rowOff>142875</xdr:rowOff>
    </xdr:from>
    <xdr:ext cx="1432684" cy="1237595"/>
    <xdr:pic>
      <xdr:nvPicPr>
        <xdr:cNvPr id="2" name="Picture 1">
          <a:extLst>
            <a:ext uri="{FF2B5EF4-FFF2-40B4-BE49-F238E27FC236}">
              <a16:creationId xmlns:a16="http://schemas.microsoft.com/office/drawing/2014/main" id="{465B5B5D-6A4C-1B46-98AD-F4ADD65D60AF}"/>
            </a:ext>
          </a:extLst>
        </xdr:cNvPr>
        <xdr:cNvPicPr>
          <a:picLocks noChangeAspect="1"/>
        </xdr:cNvPicPr>
      </xdr:nvPicPr>
      <xdr:blipFill>
        <a:blip xmlns:r="http://schemas.openxmlformats.org/officeDocument/2006/relationships" r:embed="rId1"/>
        <a:stretch>
          <a:fillRect/>
        </a:stretch>
      </xdr:blipFill>
      <xdr:spPr>
        <a:xfrm>
          <a:off x="1498600" y="523875"/>
          <a:ext cx="1432684" cy="1237595"/>
        </a:xfrm>
        <a:prstGeom prst="rect">
          <a:avLst/>
        </a:prstGeom>
      </xdr:spPr>
    </xdr:pic>
    <xdr:clientData/>
  </xdr:oneCellAnchor>
  <xdr:oneCellAnchor>
    <xdr:from>
      <xdr:col>3</xdr:col>
      <xdr:colOff>152400</xdr:colOff>
      <xdr:row>2</xdr:row>
      <xdr:rowOff>171450</xdr:rowOff>
    </xdr:from>
    <xdr:ext cx="1390008" cy="1170533"/>
    <xdr:pic>
      <xdr:nvPicPr>
        <xdr:cNvPr id="3" name="Picture 2">
          <a:extLst>
            <a:ext uri="{FF2B5EF4-FFF2-40B4-BE49-F238E27FC236}">
              <a16:creationId xmlns:a16="http://schemas.microsoft.com/office/drawing/2014/main" id="{673E7945-5B28-E34F-8769-22F204E138A5}"/>
            </a:ext>
          </a:extLst>
        </xdr:cNvPr>
        <xdr:cNvPicPr>
          <a:picLocks noChangeAspect="1"/>
        </xdr:cNvPicPr>
      </xdr:nvPicPr>
      <xdr:blipFill>
        <a:blip xmlns:r="http://schemas.openxmlformats.org/officeDocument/2006/relationships" r:embed="rId2"/>
        <a:stretch>
          <a:fillRect/>
        </a:stretch>
      </xdr:blipFill>
      <xdr:spPr>
        <a:xfrm>
          <a:off x="2171700" y="552450"/>
          <a:ext cx="1390008" cy="1170533"/>
        </a:xfrm>
        <a:prstGeom prst="rect">
          <a:avLst/>
        </a:prstGeom>
      </xdr:spPr>
    </xdr:pic>
    <xdr:clientData/>
  </xdr:oneCellAnchor>
  <xdr:oneCellAnchor>
    <xdr:from>
      <xdr:col>0</xdr:col>
      <xdr:colOff>152400</xdr:colOff>
      <xdr:row>4</xdr:row>
      <xdr:rowOff>142875</xdr:rowOff>
    </xdr:from>
    <xdr:ext cx="3554236" cy="2064808"/>
    <xdr:pic>
      <xdr:nvPicPr>
        <xdr:cNvPr id="4" name="Picture 3">
          <a:extLst>
            <a:ext uri="{FF2B5EF4-FFF2-40B4-BE49-F238E27FC236}">
              <a16:creationId xmlns:a16="http://schemas.microsoft.com/office/drawing/2014/main" id="{179368C7-8D4F-2446-9F10-40A627E15D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904875"/>
          <a:ext cx="3554236" cy="20648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619125</xdr:colOff>
      <xdr:row>4</xdr:row>
      <xdr:rowOff>171450</xdr:rowOff>
    </xdr:from>
    <xdr:ext cx="3624439" cy="2064808"/>
    <xdr:pic>
      <xdr:nvPicPr>
        <xdr:cNvPr id="5" name="Picture 4">
          <a:extLst>
            <a:ext uri="{FF2B5EF4-FFF2-40B4-BE49-F238E27FC236}">
              <a16:creationId xmlns:a16="http://schemas.microsoft.com/office/drawing/2014/main" id="{C620496A-ADFE-6A44-A156-CC65CAEA38D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38425" y="933450"/>
          <a:ext cx="3624439" cy="20648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945247</xdr:colOff>
      <xdr:row>5</xdr:row>
      <xdr:rowOff>38100</xdr:rowOff>
    </xdr:from>
    <xdr:ext cx="2411434" cy="1867252"/>
    <xdr:pic>
      <xdr:nvPicPr>
        <xdr:cNvPr id="6" name="Picture 5" descr="ReprojectableEruopa - ArcMap">
          <a:extLst>
            <a:ext uri="{FF2B5EF4-FFF2-40B4-BE49-F238E27FC236}">
              <a16:creationId xmlns:a16="http://schemas.microsoft.com/office/drawing/2014/main" id="{DC45DE46-BC58-7C46-8E64-E591A263FA7C}"/>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3445" t="43334" r="12631" b="32912"/>
        <a:stretch/>
      </xdr:blipFill>
      <xdr:spPr>
        <a:xfrm>
          <a:off x="4044047" y="990600"/>
          <a:ext cx="2411434" cy="1867252"/>
        </a:xfrm>
        <a:prstGeom prst="rect">
          <a:avLst/>
        </a:prstGeom>
      </xdr:spPr>
    </xdr:pic>
    <xdr:clientData/>
  </xdr:oneCellAnchor>
  <xdr:twoCellAnchor>
    <xdr:from>
      <xdr:col>5</xdr:col>
      <xdr:colOff>904875</xdr:colOff>
      <xdr:row>17</xdr:row>
      <xdr:rowOff>123825</xdr:rowOff>
    </xdr:from>
    <xdr:to>
      <xdr:col>8</xdr:col>
      <xdr:colOff>209550</xdr:colOff>
      <xdr:row>32</xdr:row>
      <xdr:rowOff>9525</xdr:rowOff>
    </xdr:to>
    <xdr:graphicFrame macro="">
      <xdr:nvGraphicFramePr>
        <xdr:cNvPr id="7" name="Chart 6">
          <a:extLst>
            <a:ext uri="{FF2B5EF4-FFF2-40B4-BE49-F238E27FC236}">
              <a16:creationId xmlns:a16="http://schemas.microsoft.com/office/drawing/2014/main" id="{DA771E50-76A9-5447-8EFC-8A11EEC44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923925</xdr:colOff>
      <xdr:row>34</xdr:row>
      <xdr:rowOff>47625</xdr:rowOff>
    </xdr:from>
    <xdr:to>
      <xdr:col>8</xdr:col>
      <xdr:colOff>228600</xdr:colOff>
      <xdr:row>48</xdr:row>
      <xdr:rowOff>123825</xdr:rowOff>
    </xdr:to>
    <xdr:graphicFrame macro="">
      <xdr:nvGraphicFramePr>
        <xdr:cNvPr id="8" name="Chart 7">
          <a:extLst>
            <a:ext uri="{FF2B5EF4-FFF2-40B4-BE49-F238E27FC236}">
              <a16:creationId xmlns:a16="http://schemas.microsoft.com/office/drawing/2014/main" id="{44DB7FFF-BE63-B642-836C-AC2994D68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6</xdr:col>
      <xdr:colOff>1000124</xdr:colOff>
      <xdr:row>6</xdr:row>
      <xdr:rowOff>47625</xdr:rowOff>
    </xdr:from>
    <xdr:ext cx="542925" cy="264560"/>
    <xdr:sp macro="" textlink="">
      <xdr:nvSpPr>
        <xdr:cNvPr id="9" name="TextBox 8">
          <a:extLst>
            <a:ext uri="{FF2B5EF4-FFF2-40B4-BE49-F238E27FC236}">
              <a16:creationId xmlns:a16="http://schemas.microsoft.com/office/drawing/2014/main" id="{B9F76D54-2A3E-8D48-8375-B6DBE63B5F2B}"/>
            </a:ext>
          </a:extLst>
        </xdr:cNvPr>
        <xdr:cNvSpPr txBox="1"/>
      </xdr:nvSpPr>
      <xdr:spPr>
        <a:xfrm>
          <a:off x="4708524" y="1190625"/>
          <a:ext cx="5429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B</a:t>
          </a:r>
        </a:p>
      </xdr:txBody>
    </xdr:sp>
    <xdr:clientData/>
  </xdr:oneCellAnchor>
  <xdr:oneCellAnchor>
    <xdr:from>
      <xdr:col>5</xdr:col>
      <xdr:colOff>1314450</xdr:colOff>
      <xdr:row>12</xdr:row>
      <xdr:rowOff>76199</xdr:rowOff>
    </xdr:from>
    <xdr:ext cx="723900" cy="264560"/>
    <xdr:sp macro="" textlink="">
      <xdr:nvSpPr>
        <xdr:cNvPr id="10" name="TextBox 9">
          <a:extLst>
            <a:ext uri="{FF2B5EF4-FFF2-40B4-BE49-F238E27FC236}">
              <a16:creationId xmlns:a16="http://schemas.microsoft.com/office/drawing/2014/main" id="{C4785241-7478-1C4A-A767-EED816A7A699}"/>
            </a:ext>
          </a:extLst>
        </xdr:cNvPr>
        <xdr:cNvSpPr txBox="1"/>
      </xdr:nvSpPr>
      <xdr:spPr>
        <a:xfrm>
          <a:off x="4032250" y="2362199"/>
          <a:ext cx="7239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B'</a:t>
          </a:r>
        </a:p>
      </xdr:txBody>
    </xdr:sp>
    <xdr:clientData/>
  </xdr:oneCellAnchor>
  <xdr:oneCellAnchor>
    <xdr:from>
      <xdr:col>5</xdr:col>
      <xdr:colOff>1152525</xdr:colOff>
      <xdr:row>6</xdr:row>
      <xdr:rowOff>95250</xdr:rowOff>
    </xdr:from>
    <xdr:ext cx="419100" cy="264560"/>
    <xdr:sp macro="" textlink="">
      <xdr:nvSpPr>
        <xdr:cNvPr id="11" name="TextBox 10">
          <a:extLst>
            <a:ext uri="{FF2B5EF4-FFF2-40B4-BE49-F238E27FC236}">
              <a16:creationId xmlns:a16="http://schemas.microsoft.com/office/drawing/2014/main" id="{EB245F95-1285-2843-99A9-339E14948D35}"/>
            </a:ext>
          </a:extLst>
        </xdr:cNvPr>
        <xdr:cNvSpPr txBox="1"/>
      </xdr:nvSpPr>
      <xdr:spPr>
        <a:xfrm>
          <a:off x="4035425" y="1238250"/>
          <a:ext cx="4191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A</a:t>
          </a:r>
        </a:p>
      </xdr:txBody>
    </xdr:sp>
    <xdr:clientData/>
  </xdr:oneCellAnchor>
  <xdr:oneCellAnchor>
    <xdr:from>
      <xdr:col>6</xdr:col>
      <xdr:colOff>790575</xdr:colOff>
      <xdr:row>12</xdr:row>
      <xdr:rowOff>57149</xdr:rowOff>
    </xdr:from>
    <xdr:ext cx="419100" cy="264560"/>
    <xdr:sp macro="" textlink="">
      <xdr:nvSpPr>
        <xdr:cNvPr id="12" name="TextBox 11">
          <a:extLst>
            <a:ext uri="{FF2B5EF4-FFF2-40B4-BE49-F238E27FC236}">
              <a16:creationId xmlns:a16="http://schemas.microsoft.com/office/drawing/2014/main" id="{BCF07ED4-3639-CD46-B46F-F5CB696C322F}"/>
            </a:ext>
          </a:extLst>
        </xdr:cNvPr>
        <xdr:cNvSpPr txBox="1"/>
      </xdr:nvSpPr>
      <xdr:spPr>
        <a:xfrm>
          <a:off x="4714875" y="2343149"/>
          <a:ext cx="4191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A'</a:t>
          </a:r>
        </a:p>
      </xdr:txBody>
    </xdr:sp>
    <xdr:clientData/>
  </xdr:oneCellAnchor>
  <xdr:twoCellAnchor>
    <xdr:from>
      <xdr:col>18</xdr:col>
      <xdr:colOff>257175</xdr:colOff>
      <xdr:row>16</xdr:row>
      <xdr:rowOff>142875</xdr:rowOff>
    </xdr:from>
    <xdr:to>
      <xdr:col>19</xdr:col>
      <xdr:colOff>1457325</xdr:colOff>
      <xdr:row>28</xdr:row>
      <xdr:rowOff>28575</xdr:rowOff>
    </xdr:to>
    <xdr:graphicFrame macro="">
      <xdr:nvGraphicFramePr>
        <xdr:cNvPr id="13" name="Chart 12">
          <a:extLst>
            <a:ext uri="{FF2B5EF4-FFF2-40B4-BE49-F238E27FC236}">
              <a16:creationId xmlns:a16="http://schemas.microsoft.com/office/drawing/2014/main" id="{4EA20B50-A222-4E4B-880F-E78A70937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352425</xdr:colOff>
      <xdr:row>30</xdr:row>
      <xdr:rowOff>0</xdr:rowOff>
    </xdr:from>
    <xdr:to>
      <xdr:col>19</xdr:col>
      <xdr:colOff>1552575</xdr:colOff>
      <xdr:row>43</xdr:row>
      <xdr:rowOff>76200</xdr:rowOff>
    </xdr:to>
    <xdr:graphicFrame macro="">
      <xdr:nvGraphicFramePr>
        <xdr:cNvPr id="14" name="Chart 13">
          <a:extLst>
            <a:ext uri="{FF2B5EF4-FFF2-40B4-BE49-F238E27FC236}">
              <a16:creationId xmlns:a16="http://schemas.microsoft.com/office/drawing/2014/main" id="{BD499C6D-4CF5-E441-A55A-5CA6AA923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2</xdr:col>
      <xdr:colOff>190500</xdr:colOff>
      <xdr:row>2</xdr:row>
      <xdr:rowOff>152400</xdr:rowOff>
    </xdr:from>
    <xdr:ext cx="1475360" cy="1121761"/>
    <xdr:pic>
      <xdr:nvPicPr>
        <xdr:cNvPr id="2" name="Picture 1">
          <a:extLst>
            <a:ext uri="{FF2B5EF4-FFF2-40B4-BE49-F238E27FC236}">
              <a16:creationId xmlns:a16="http://schemas.microsoft.com/office/drawing/2014/main" id="{341B3B97-0DE0-964A-BC51-8B9CFEF5C756}"/>
            </a:ext>
          </a:extLst>
        </xdr:cNvPr>
        <xdr:cNvPicPr>
          <a:picLocks noChangeAspect="1"/>
        </xdr:cNvPicPr>
      </xdr:nvPicPr>
      <xdr:blipFill>
        <a:blip xmlns:r="http://schemas.openxmlformats.org/officeDocument/2006/relationships" r:embed="rId1"/>
        <a:stretch>
          <a:fillRect/>
        </a:stretch>
      </xdr:blipFill>
      <xdr:spPr>
        <a:xfrm>
          <a:off x="1536700" y="533400"/>
          <a:ext cx="1475360" cy="1121761"/>
        </a:xfrm>
        <a:prstGeom prst="rect">
          <a:avLst/>
        </a:prstGeom>
      </xdr:spPr>
    </xdr:pic>
    <xdr:clientData/>
  </xdr:oneCellAnchor>
  <xdr:oneCellAnchor>
    <xdr:from>
      <xdr:col>3</xdr:col>
      <xdr:colOff>190500</xdr:colOff>
      <xdr:row>2</xdr:row>
      <xdr:rowOff>57150</xdr:rowOff>
    </xdr:from>
    <xdr:ext cx="1316850" cy="1261981"/>
    <xdr:pic>
      <xdr:nvPicPr>
        <xdr:cNvPr id="3" name="Picture 2">
          <a:extLst>
            <a:ext uri="{FF2B5EF4-FFF2-40B4-BE49-F238E27FC236}">
              <a16:creationId xmlns:a16="http://schemas.microsoft.com/office/drawing/2014/main" id="{A30AE860-3094-B84A-99F0-BEA4B8F2E6C4}"/>
            </a:ext>
          </a:extLst>
        </xdr:cNvPr>
        <xdr:cNvPicPr>
          <a:picLocks noChangeAspect="1"/>
        </xdr:cNvPicPr>
      </xdr:nvPicPr>
      <xdr:blipFill>
        <a:blip xmlns:r="http://schemas.openxmlformats.org/officeDocument/2006/relationships" r:embed="rId2"/>
        <a:stretch>
          <a:fillRect/>
        </a:stretch>
      </xdr:blipFill>
      <xdr:spPr>
        <a:xfrm>
          <a:off x="2209800" y="438150"/>
          <a:ext cx="1316850" cy="1261981"/>
        </a:xfrm>
        <a:prstGeom prst="rect">
          <a:avLst/>
        </a:prstGeom>
      </xdr:spPr>
    </xdr:pic>
    <xdr:clientData/>
  </xdr:oneCellAnchor>
  <xdr:oneCellAnchor>
    <xdr:from>
      <xdr:col>0</xdr:col>
      <xdr:colOff>190500</xdr:colOff>
      <xdr:row>4</xdr:row>
      <xdr:rowOff>152400</xdr:rowOff>
    </xdr:from>
    <xdr:ext cx="3397250" cy="2016125"/>
    <xdr:pic>
      <xdr:nvPicPr>
        <xdr:cNvPr id="4" name="Picture 3">
          <a:extLst>
            <a:ext uri="{FF2B5EF4-FFF2-40B4-BE49-F238E27FC236}">
              <a16:creationId xmlns:a16="http://schemas.microsoft.com/office/drawing/2014/main" id="{710F19B6-3FDE-5D4E-99B9-4914AF122F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914400"/>
          <a:ext cx="3397250" cy="2016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1819275</xdr:colOff>
      <xdr:row>4</xdr:row>
      <xdr:rowOff>152400</xdr:rowOff>
    </xdr:from>
    <xdr:ext cx="3867150" cy="2016125"/>
    <xdr:pic>
      <xdr:nvPicPr>
        <xdr:cNvPr id="5" name="Picture 4">
          <a:extLst>
            <a:ext uri="{FF2B5EF4-FFF2-40B4-BE49-F238E27FC236}">
              <a16:creationId xmlns:a16="http://schemas.microsoft.com/office/drawing/2014/main" id="{F19BFA42-911F-7B40-8798-27A1EA079E5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22475" y="914400"/>
          <a:ext cx="3867150" cy="2016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638175</xdr:colOff>
      <xdr:row>5</xdr:row>
      <xdr:rowOff>47625</xdr:rowOff>
    </xdr:from>
    <xdr:ext cx="3502025" cy="1997075"/>
    <xdr:pic>
      <xdr:nvPicPr>
        <xdr:cNvPr id="6" name="Picture 5" descr="ReprojectableEruopa - ArcMap">
          <a:extLst>
            <a:ext uri="{FF2B5EF4-FFF2-40B4-BE49-F238E27FC236}">
              <a16:creationId xmlns:a16="http://schemas.microsoft.com/office/drawing/2014/main" id="{7602F186-489A-A845-A6B9-F5AC70BED755}"/>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1304" t="45340" r="10369" b="33970"/>
        <a:stretch/>
      </xdr:blipFill>
      <xdr:spPr>
        <a:xfrm>
          <a:off x="4003675" y="1000125"/>
          <a:ext cx="3502025" cy="1997075"/>
        </a:xfrm>
        <a:prstGeom prst="rect">
          <a:avLst/>
        </a:prstGeom>
      </xdr:spPr>
    </xdr:pic>
    <xdr:clientData/>
  </xdr:oneCellAnchor>
  <xdr:oneCellAnchor>
    <xdr:from>
      <xdr:col>5</xdr:col>
      <xdr:colOff>723900</xdr:colOff>
      <xdr:row>5</xdr:row>
      <xdr:rowOff>161925</xdr:rowOff>
    </xdr:from>
    <xdr:ext cx="447675" cy="264560"/>
    <xdr:sp macro="" textlink="">
      <xdr:nvSpPr>
        <xdr:cNvPr id="7" name="TextBox 6">
          <a:extLst>
            <a:ext uri="{FF2B5EF4-FFF2-40B4-BE49-F238E27FC236}">
              <a16:creationId xmlns:a16="http://schemas.microsoft.com/office/drawing/2014/main" id="{A9A187A2-8AD9-1E4C-A432-E35B9D00C41C}"/>
            </a:ext>
          </a:extLst>
        </xdr:cNvPr>
        <xdr:cNvSpPr txBox="1"/>
      </xdr:nvSpPr>
      <xdr:spPr>
        <a:xfrm>
          <a:off x="4038600" y="1114425"/>
          <a:ext cx="4476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A</a:t>
          </a:r>
        </a:p>
      </xdr:txBody>
    </xdr:sp>
    <xdr:clientData/>
  </xdr:oneCellAnchor>
  <xdr:twoCellAnchor>
    <xdr:from>
      <xdr:col>7</xdr:col>
      <xdr:colOff>200025</xdr:colOff>
      <xdr:row>13</xdr:row>
      <xdr:rowOff>180975</xdr:rowOff>
    </xdr:from>
    <xdr:to>
      <xdr:col>7</xdr:col>
      <xdr:colOff>628650</xdr:colOff>
      <xdr:row>15</xdr:row>
      <xdr:rowOff>9525</xdr:rowOff>
    </xdr:to>
    <xdr:sp macro="" textlink="">
      <xdr:nvSpPr>
        <xdr:cNvPr id="8" name="TextBox 7">
          <a:extLst>
            <a:ext uri="{FF2B5EF4-FFF2-40B4-BE49-F238E27FC236}">
              <a16:creationId xmlns:a16="http://schemas.microsoft.com/office/drawing/2014/main" id="{4E49279A-5F1B-4547-839A-780720DE3AB6}"/>
            </a:ext>
          </a:extLst>
        </xdr:cNvPr>
        <xdr:cNvSpPr txBox="1"/>
      </xdr:nvSpPr>
      <xdr:spPr>
        <a:xfrm>
          <a:off x="4911725" y="2657475"/>
          <a:ext cx="42862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a:t>
          </a:r>
        </a:p>
      </xdr:txBody>
    </xdr:sp>
    <xdr:clientData/>
  </xdr:twoCellAnchor>
  <xdr:twoCellAnchor>
    <xdr:from>
      <xdr:col>5</xdr:col>
      <xdr:colOff>885825</xdr:colOff>
      <xdr:row>13</xdr:row>
      <xdr:rowOff>133350</xdr:rowOff>
    </xdr:from>
    <xdr:to>
      <xdr:col>5</xdr:col>
      <xdr:colOff>1247775</xdr:colOff>
      <xdr:row>15</xdr:row>
      <xdr:rowOff>66675</xdr:rowOff>
    </xdr:to>
    <xdr:sp macro="" textlink="">
      <xdr:nvSpPr>
        <xdr:cNvPr id="9" name="TextBox 8">
          <a:extLst>
            <a:ext uri="{FF2B5EF4-FFF2-40B4-BE49-F238E27FC236}">
              <a16:creationId xmlns:a16="http://schemas.microsoft.com/office/drawing/2014/main" id="{2AFFA659-6B5C-D849-BF06-DEBE8D2367EB}"/>
            </a:ext>
          </a:extLst>
        </xdr:cNvPr>
        <xdr:cNvSpPr txBox="1"/>
      </xdr:nvSpPr>
      <xdr:spPr>
        <a:xfrm>
          <a:off x="4035425" y="2609850"/>
          <a:ext cx="6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a:t>
          </a:r>
        </a:p>
      </xdr:txBody>
    </xdr:sp>
    <xdr:clientData/>
  </xdr:twoCellAnchor>
  <xdr:twoCellAnchor>
    <xdr:from>
      <xdr:col>7</xdr:col>
      <xdr:colOff>219075</xdr:colOff>
      <xdr:row>5</xdr:row>
      <xdr:rowOff>57150</xdr:rowOff>
    </xdr:from>
    <xdr:to>
      <xdr:col>7</xdr:col>
      <xdr:colOff>742950</xdr:colOff>
      <xdr:row>7</xdr:row>
      <xdr:rowOff>180975</xdr:rowOff>
    </xdr:to>
    <xdr:sp macro="" textlink="">
      <xdr:nvSpPr>
        <xdr:cNvPr id="10" name="TextBox 9">
          <a:extLst>
            <a:ext uri="{FF2B5EF4-FFF2-40B4-BE49-F238E27FC236}">
              <a16:creationId xmlns:a16="http://schemas.microsoft.com/office/drawing/2014/main" id="{AAA50BE2-A1A3-9745-933F-720FC6E98AAF}"/>
            </a:ext>
          </a:extLst>
        </xdr:cNvPr>
        <xdr:cNvSpPr txBox="1"/>
      </xdr:nvSpPr>
      <xdr:spPr>
        <a:xfrm>
          <a:off x="4930775" y="1009650"/>
          <a:ext cx="44767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a:t>
          </a:r>
        </a:p>
      </xdr:txBody>
    </xdr:sp>
    <xdr:clientData/>
  </xdr:twoCellAnchor>
  <xdr:twoCellAnchor>
    <xdr:from>
      <xdr:col>5</xdr:col>
      <xdr:colOff>352425</xdr:colOff>
      <xdr:row>17</xdr:row>
      <xdr:rowOff>85725</xdr:rowOff>
    </xdr:from>
    <xdr:to>
      <xdr:col>7</xdr:col>
      <xdr:colOff>1828800</xdr:colOff>
      <xdr:row>31</xdr:row>
      <xdr:rowOff>161925</xdr:rowOff>
    </xdr:to>
    <xdr:graphicFrame macro="">
      <xdr:nvGraphicFramePr>
        <xdr:cNvPr id="11" name="Chart 10">
          <a:extLst>
            <a:ext uri="{FF2B5EF4-FFF2-40B4-BE49-F238E27FC236}">
              <a16:creationId xmlns:a16="http://schemas.microsoft.com/office/drawing/2014/main" id="{4F650AD5-A5D1-7E4B-A5C4-6C6979E28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352425</xdr:colOff>
      <xdr:row>32</xdr:row>
      <xdr:rowOff>180975</xdr:rowOff>
    </xdr:from>
    <xdr:to>
      <xdr:col>7</xdr:col>
      <xdr:colOff>1828800</xdr:colOff>
      <xdr:row>47</xdr:row>
      <xdr:rowOff>66675</xdr:rowOff>
    </xdr:to>
    <xdr:graphicFrame macro="">
      <xdr:nvGraphicFramePr>
        <xdr:cNvPr id="12" name="Chart 11">
          <a:extLst>
            <a:ext uri="{FF2B5EF4-FFF2-40B4-BE49-F238E27FC236}">
              <a16:creationId xmlns:a16="http://schemas.microsoft.com/office/drawing/2014/main" id="{7B05079B-D424-D846-B850-93E108FB2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1190625</xdr:colOff>
      <xdr:row>16</xdr:row>
      <xdr:rowOff>0</xdr:rowOff>
    </xdr:from>
    <xdr:to>
      <xdr:col>19</xdr:col>
      <xdr:colOff>238125</xdr:colOff>
      <xdr:row>30</xdr:row>
      <xdr:rowOff>76200</xdr:rowOff>
    </xdr:to>
    <xdr:graphicFrame macro="">
      <xdr:nvGraphicFramePr>
        <xdr:cNvPr id="13" name="Chart 12">
          <a:extLst>
            <a:ext uri="{FF2B5EF4-FFF2-40B4-BE49-F238E27FC236}">
              <a16:creationId xmlns:a16="http://schemas.microsoft.com/office/drawing/2014/main" id="{4CDC73D3-E3EB-B34C-BC38-B0EE662E93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1200150</xdr:colOff>
      <xdr:row>31</xdr:row>
      <xdr:rowOff>95250</xdr:rowOff>
    </xdr:from>
    <xdr:to>
      <xdr:col>19</xdr:col>
      <xdr:colOff>247650</xdr:colOff>
      <xdr:row>45</xdr:row>
      <xdr:rowOff>171450</xdr:rowOff>
    </xdr:to>
    <xdr:graphicFrame macro="">
      <xdr:nvGraphicFramePr>
        <xdr:cNvPr id="14" name="Chart 13">
          <a:extLst>
            <a:ext uri="{FF2B5EF4-FFF2-40B4-BE49-F238E27FC236}">
              <a16:creationId xmlns:a16="http://schemas.microsoft.com/office/drawing/2014/main" id="{7354A896-6D16-CC45-BE61-DB8ACEB3F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190500</xdr:colOff>
      <xdr:row>2</xdr:row>
      <xdr:rowOff>276225</xdr:rowOff>
    </xdr:from>
    <xdr:ext cx="1377815" cy="1176630"/>
    <xdr:pic>
      <xdr:nvPicPr>
        <xdr:cNvPr id="2" name="Picture 1">
          <a:extLst>
            <a:ext uri="{FF2B5EF4-FFF2-40B4-BE49-F238E27FC236}">
              <a16:creationId xmlns:a16="http://schemas.microsoft.com/office/drawing/2014/main" id="{9B030789-5252-CA42-AC98-E39A2DD1B1A1}"/>
            </a:ext>
          </a:extLst>
        </xdr:cNvPr>
        <xdr:cNvPicPr>
          <a:picLocks noChangeAspect="1"/>
        </xdr:cNvPicPr>
      </xdr:nvPicPr>
      <xdr:blipFill>
        <a:blip xmlns:r="http://schemas.openxmlformats.org/officeDocument/2006/relationships" r:embed="rId1"/>
        <a:stretch>
          <a:fillRect/>
        </a:stretch>
      </xdr:blipFill>
      <xdr:spPr>
        <a:xfrm>
          <a:off x="1536700" y="568325"/>
          <a:ext cx="1377815" cy="1176630"/>
        </a:xfrm>
        <a:prstGeom prst="rect">
          <a:avLst/>
        </a:prstGeom>
      </xdr:spPr>
    </xdr:pic>
    <xdr:clientData/>
  </xdr:oneCellAnchor>
  <xdr:oneCellAnchor>
    <xdr:from>
      <xdr:col>3</xdr:col>
      <xdr:colOff>190500</xdr:colOff>
      <xdr:row>2</xdr:row>
      <xdr:rowOff>266700</xdr:rowOff>
    </xdr:from>
    <xdr:ext cx="1194920" cy="1298561"/>
    <xdr:pic>
      <xdr:nvPicPr>
        <xdr:cNvPr id="3" name="Picture 2">
          <a:extLst>
            <a:ext uri="{FF2B5EF4-FFF2-40B4-BE49-F238E27FC236}">
              <a16:creationId xmlns:a16="http://schemas.microsoft.com/office/drawing/2014/main" id="{ABAC23C4-DE09-7949-9E2A-79FA6B4820B0}"/>
            </a:ext>
          </a:extLst>
        </xdr:cNvPr>
        <xdr:cNvPicPr>
          <a:picLocks noChangeAspect="1"/>
        </xdr:cNvPicPr>
      </xdr:nvPicPr>
      <xdr:blipFill>
        <a:blip xmlns:r="http://schemas.openxmlformats.org/officeDocument/2006/relationships" r:embed="rId2"/>
        <a:stretch>
          <a:fillRect/>
        </a:stretch>
      </xdr:blipFill>
      <xdr:spPr>
        <a:xfrm>
          <a:off x="2209800" y="571500"/>
          <a:ext cx="1194920" cy="1298561"/>
        </a:xfrm>
        <a:prstGeom prst="rect">
          <a:avLst/>
        </a:prstGeom>
      </xdr:spPr>
    </xdr:pic>
    <xdr:clientData/>
  </xdr:oneCellAnchor>
  <xdr:oneCellAnchor>
    <xdr:from>
      <xdr:col>3</xdr:col>
      <xdr:colOff>942975</xdr:colOff>
      <xdr:row>8</xdr:row>
      <xdr:rowOff>142875</xdr:rowOff>
    </xdr:from>
    <xdr:ext cx="3587750" cy="2016125"/>
    <xdr:pic>
      <xdr:nvPicPr>
        <xdr:cNvPr id="4" name="Picture 3">
          <a:extLst>
            <a:ext uri="{FF2B5EF4-FFF2-40B4-BE49-F238E27FC236}">
              <a16:creationId xmlns:a16="http://schemas.microsoft.com/office/drawing/2014/main" id="{ED082AAC-0D3C-734A-A5D1-27E75B718F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95575" y="1666875"/>
          <a:ext cx="3587750" cy="2016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314325</xdr:colOff>
      <xdr:row>8</xdr:row>
      <xdr:rowOff>142875</xdr:rowOff>
    </xdr:from>
    <xdr:ext cx="3556000" cy="2016125"/>
    <xdr:pic>
      <xdr:nvPicPr>
        <xdr:cNvPr id="5" name="Picture 4">
          <a:extLst>
            <a:ext uri="{FF2B5EF4-FFF2-40B4-BE49-F238E27FC236}">
              <a16:creationId xmlns:a16="http://schemas.microsoft.com/office/drawing/2014/main" id="{E30347CA-FE64-B24E-9F5E-1C40160C81E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1666875"/>
          <a:ext cx="3556000" cy="2016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238125</xdr:colOff>
      <xdr:row>9</xdr:row>
      <xdr:rowOff>133350</xdr:rowOff>
    </xdr:from>
    <xdr:ext cx="2432050" cy="1692276"/>
    <xdr:pic>
      <xdr:nvPicPr>
        <xdr:cNvPr id="6" name="Picture 5" descr="ReprojectableEruopa - ArcMap">
          <a:extLst>
            <a:ext uri="{FF2B5EF4-FFF2-40B4-BE49-F238E27FC236}">
              <a16:creationId xmlns:a16="http://schemas.microsoft.com/office/drawing/2014/main" id="{6CAA5656-6DD1-4347-A9E5-176C242E38DA}"/>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0973" t="50480" r="45409" b="32271"/>
        <a:stretch/>
      </xdr:blipFill>
      <xdr:spPr>
        <a:xfrm>
          <a:off x="4276725" y="1847850"/>
          <a:ext cx="2432050" cy="1692276"/>
        </a:xfrm>
        <a:prstGeom prst="rect">
          <a:avLst/>
        </a:prstGeom>
      </xdr:spPr>
    </xdr:pic>
    <xdr:clientData/>
  </xdr:oneCellAnchor>
  <xdr:oneCellAnchor>
    <xdr:from>
      <xdr:col>7</xdr:col>
      <xdr:colOff>1343025</xdr:colOff>
      <xdr:row>8</xdr:row>
      <xdr:rowOff>161925</xdr:rowOff>
    </xdr:from>
    <xdr:ext cx="6366641" cy="2102142"/>
    <xdr:pic>
      <xdr:nvPicPr>
        <xdr:cNvPr id="7" name="Picture 6">
          <a:extLst>
            <a:ext uri="{FF2B5EF4-FFF2-40B4-BE49-F238E27FC236}">
              <a16:creationId xmlns:a16="http://schemas.microsoft.com/office/drawing/2014/main" id="{DF0E2E23-9159-204B-A3CF-076FC4C75AB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81625" y="1685925"/>
          <a:ext cx="6366641" cy="2102142"/>
        </a:xfrm>
        <a:prstGeom prst="rect">
          <a:avLst/>
        </a:prstGeom>
      </xdr:spPr>
    </xdr:pic>
    <xdr:clientData/>
  </xdr:oneCellAnchor>
  <xdr:twoCellAnchor>
    <xdr:from>
      <xdr:col>5</xdr:col>
      <xdr:colOff>866775</xdr:colOff>
      <xdr:row>21</xdr:row>
      <xdr:rowOff>19050</xdr:rowOff>
    </xdr:from>
    <xdr:to>
      <xdr:col>8</xdr:col>
      <xdr:colOff>0</xdr:colOff>
      <xdr:row>35</xdr:row>
      <xdr:rowOff>95250</xdr:rowOff>
    </xdr:to>
    <xdr:graphicFrame macro="">
      <xdr:nvGraphicFramePr>
        <xdr:cNvPr id="8" name="Chart 7">
          <a:extLst>
            <a:ext uri="{FF2B5EF4-FFF2-40B4-BE49-F238E27FC236}">
              <a16:creationId xmlns:a16="http://schemas.microsoft.com/office/drawing/2014/main" id="{C146BC0D-74FE-7C4F-A1FE-A6804D40D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866775</xdr:colOff>
      <xdr:row>37</xdr:row>
      <xdr:rowOff>0</xdr:rowOff>
    </xdr:from>
    <xdr:to>
      <xdr:col>8</xdr:col>
      <xdr:colOff>0</xdr:colOff>
      <xdr:row>51</xdr:row>
      <xdr:rowOff>76200</xdr:rowOff>
    </xdr:to>
    <xdr:graphicFrame macro="">
      <xdr:nvGraphicFramePr>
        <xdr:cNvPr id="9" name="Chart 8">
          <a:extLst>
            <a:ext uri="{FF2B5EF4-FFF2-40B4-BE49-F238E27FC236}">
              <a16:creationId xmlns:a16="http://schemas.microsoft.com/office/drawing/2014/main" id="{B286950C-67E8-7D42-8A8B-4401A48DF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347662</xdr:colOff>
      <xdr:row>20</xdr:row>
      <xdr:rowOff>123825</xdr:rowOff>
    </xdr:from>
    <xdr:to>
      <xdr:col>19</xdr:col>
      <xdr:colOff>2005012</xdr:colOff>
      <xdr:row>33</xdr:row>
      <xdr:rowOff>9525</xdr:rowOff>
    </xdr:to>
    <xdr:graphicFrame macro="">
      <xdr:nvGraphicFramePr>
        <xdr:cNvPr id="10" name="Chart 9">
          <a:extLst>
            <a:ext uri="{FF2B5EF4-FFF2-40B4-BE49-F238E27FC236}">
              <a16:creationId xmlns:a16="http://schemas.microsoft.com/office/drawing/2014/main" id="{0A41DFFF-C9FE-954D-820A-4776FC704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338137</xdr:colOff>
      <xdr:row>34</xdr:row>
      <xdr:rowOff>104775</xdr:rowOff>
    </xdr:from>
    <xdr:to>
      <xdr:col>19</xdr:col>
      <xdr:colOff>1995487</xdr:colOff>
      <xdr:row>48</xdr:row>
      <xdr:rowOff>180975</xdr:rowOff>
    </xdr:to>
    <xdr:graphicFrame macro="">
      <xdr:nvGraphicFramePr>
        <xdr:cNvPr id="11" name="Chart 10">
          <a:extLst>
            <a:ext uri="{FF2B5EF4-FFF2-40B4-BE49-F238E27FC236}">
              <a16:creationId xmlns:a16="http://schemas.microsoft.com/office/drawing/2014/main" id="{DBE7726E-1B4A-5D4E-8B8E-47829C58B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122766</xdr:colOff>
      <xdr:row>2</xdr:row>
      <xdr:rowOff>223308</xdr:rowOff>
    </xdr:from>
    <xdr:ext cx="1487237" cy="1111250"/>
    <xdr:pic>
      <xdr:nvPicPr>
        <xdr:cNvPr id="2" name="Picture 1" descr="ReprojectableEruopa - ArcMap">
          <a:extLst>
            <a:ext uri="{FF2B5EF4-FFF2-40B4-BE49-F238E27FC236}">
              <a16:creationId xmlns:a16="http://schemas.microsoft.com/office/drawing/2014/main" id="{3ADF1DA9-5ED8-4246-8514-878D6A616C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712" t="56978" r="24747" b="28392"/>
        <a:stretch/>
      </xdr:blipFill>
      <xdr:spPr>
        <a:xfrm>
          <a:off x="1468966" y="566208"/>
          <a:ext cx="1487237" cy="1111250"/>
        </a:xfrm>
        <a:prstGeom prst="rect">
          <a:avLst/>
        </a:prstGeom>
      </xdr:spPr>
    </xdr:pic>
    <xdr:clientData/>
  </xdr:oneCellAnchor>
  <xdr:oneCellAnchor>
    <xdr:from>
      <xdr:col>3</xdr:col>
      <xdr:colOff>240240</xdr:colOff>
      <xdr:row>2</xdr:row>
      <xdr:rowOff>177801</xdr:rowOff>
    </xdr:from>
    <xdr:ext cx="1137579" cy="1195916"/>
    <xdr:pic>
      <xdr:nvPicPr>
        <xdr:cNvPr id="3" name="Picture 2" descr="3726r.pdf - Adobe Acrobat Reader DC">
          <a:extLst>
            <a:ext uri="{FF2B5EF4-FFF2-40B4-BE49-F238E27FC236}">
              <a16:creationId xmlns:a16="http://schemas.microsoft.com/office/drawing/2014/main" id="{7499F928-040F-7840-B806-8869963BC0D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0044" t="63797" r="29640" b="27183"/>
        <a:stretch/>
      </xdr:blipFill>
      <xdr:spPr>
        <a:xfrm>
          <a:off x="2259540" y="558801"/>
          <a:ext cx="1137579" cy="1195916"/>
        </a:xfrm>
        <a:prstGeom prst="rect">
          <a:avLst/>
        </a:prstGeom>
      </xdr:spPr>
    </xdr:pic>
    <xdr:clientData/>
  </xdr:oneCellAnchor>
  <xdr:oneCellAnchor>
    <xdr:from>
      <xdr:col>0</xdr:col>
      <xdr:colOff>57150</xdr:colOff>
      <xdr:row>8</xdr:row>
      <xdr:rowOff>57150</xdr:rowOff>
    </xdr:from>
    <xdr:ext cx="3441700" cy="2016125"/>
    <xdr:pic>
      <xdr:nvPicPr>
        <xdr:cNvPr id="4" name="Picture 3">
          <a:extLst>
            <a:ext uri="{FF2B5EF4-FFF2-40B4-BE49-F238E27FC236}">
              <a16:creationId xmlns:a16="http://schemas.microsoft.com/office/drawing/2014/main" id="{29697663-7120-FF4F-A642-CC0F72CEF8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1581150"/>
          <a:ext cx="3441700" cy="2016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1485900</xdr:colOff>
      <xdr:row>8</xdr:row>
      <xdr:rowOff>66675</xdr:rowOff>
    </xdr:from>
    <xdr:ext cx="3667125" cy="2016125"/>
    <xdr:pic>
      <xdr:nvPicPr>
        <xdr:cNvPr id="5" name="Picture 4">
          <a:extLst>
            <a:ext uri="{FF2B5EF4-FFF2-40B4-BE49-F238E27FC236}">
              <a16:creationId xmlns:a16="http://schemas.microsoft.com/office/drawing/2014/main" id="{6B3AF623-A905-954D-B9A1-817CAEA0B8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19300" y="1590675"/>
          <a:ext cx="3667125" cy="2016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257175</xdr:colOff>
      <xdr:row>8</xdr:row>
      <xdr:rowOff>161924</xdr:rowOff>
    </xdr:from>
    <xdr:ext cx="2924175" cy="1968501"/>
    <xdr:pic>
      <xdr:nvPicPr>
        <xdr:cNvPr id="6" name="Picture 5" descr="ReprojectableEruopa - ArcMap">
          <a:extLst>
            <a:ext uri="{FF2B5EF4-FFF2-40B4-BE49-F238E27FC236}">
              <a16:creationId xmlns:a16="http://schemas.microsoft.com/office/drawing/2014/main" id="{A5DEE718-2096-544A-A1C8-0CCB4017922E}"/>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523" t="52332" r="33206" b="27593"/>
        <a:stretch/>
      </xdr:blipFill>
      <xdr:spPr>
        <a:xfrm>
          <a:off x="3622675" y="1685924"/>
          <a:ext cx="2924175" cy="1968501"/>
        </a:xfrm>
        <a:prstGeom prst="rect">
          <a:avLst/>
        </a:prstGeom>
      </xdr:spPr>
    </xdr:pic>
    <xdr:clientData/>
  </xdr:oneCellAnchor>
  <xdr:oneCellAnchor>
    <xdr:from>
      <xdr:col>5</xdr:col>
      <xdr:colOff>485775</xdr:colOff>
      <xdr:row>15</xdr:row>
      <xdr:rowOff>19050</xdr:rowOff>
    </xdr:from>
    <xdr:ext cx="266291" cy="264560"/>
    <xdr:sp macro="" textlink="">
      <xdr:nvSpPr>
        <xdr:cNvPr id="7" name="TextBox 6">
          <a:extLst>
            <a:ext uri="{FF2B5EF4-FFF2-40B4-BE49-F238E27FC236}">
              <a16:creationId xmlns:a16="http://schemas.microsoft.com/office/drawing/2014/main" id="{12F7C468-DD48-DD4A-8008-63B9BC25ECA6}"/>
            </a:ext>
          </a:extLst>
        </xdr:cNvPr>
        <xdr:cNvSpPr txBox="1"/>
      </xdr:nvSpPr>
      <xdr:spPr>
        <a:xfrm>
          <a:off x="3851275" y="2876550"/>
          <a:ext cx="26629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clientData/>
  </xdr:oneCellAnchor>
  <xdr:twoCellAnchor>
    <xdr:from>
      <xdr:col>6</xdr:col>
      <xdr:colOff>171450</xdr:colOff>
      <xdr:row>9</xdr:row>
      <xdr:rowOff>142875</xdr:rowOff>
    </xdr:from>
    <xdr:to>
      <xdr:col>6</xdr:col>
      <xdr:colOff>638175</xdr:colOff>
      <xdr:row>11</xdr:row>
      <xdr:rowOff>38100</xdr:rowOff>
    </xdr:to>
    <xdr:sp macro="" textlink="">
      <xdr:nvSpPr>
        <xdr:cNvPr id="8" name="TextBox 7">
          <a:extLst>
            <a:ext uri="{FF2B5EF4-FFF2-40B4-BE49-F238E27FC236}">
              <a16:creationId xmlns:a16="http://schemas.microsoft.com/office/drawing/2014/main" id="{EC34BCC1-4786-D64C-9DEC-F92BE5A43D9D}"/>
            </a:ext>
          </a:extLst>
        </xdr:cNvPr>
        <xdr:cNvSpPr txBox="1"/>
      </xdr:nvSpPr>
      <xdr:spPr>
        <a:xfrm>
          <a:off x="4210050" y="1857375"/>
          <a:ext cx="4667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A'</a:t>
          </a:r>
        </a:p>
      </xdr:txBody>
    </xdr:sp>
    <xdr:clientData/>
  </xdr:twoCellAnchor>
  <xdr:oneCellAnchor>
    <xdr:from>
      <xdr:col>5</xdr:col>
      <xdr:colOff>1028700</xdr:colOff>
      <xdr:row>9</xdr:row>
      <xdr:rowOff>66675</xdr:rowOff>
    </xdr:from>
    <xdr:ext cx="219075" cy="264560"/>
    <xdr:sp macro="" textlink="">
      <xdr:nvSpPr>
        <xdr:cNvPr id="9" name="TextBox 8">
          <a:extLst>
            <a:ext uri="{FF2B5EF4-FFF2-40B4-BE49-F238E27FC236}">
              <a16:creationId xmlns:a16="http://schemas.microsoft.com/office/drawing/2014/main" id="{3EE85D84-DEE2-1347-BDE0-F0BD6B193065}"/>
            </a:ext>
          </a:extLst>
        </xdr:cNvPr>
        <xdr:cNvSpPr txBox="1"/>
      </xdr:nvSpPr>
      <xdr:spPr>
        <a:xfrm>
          <a:off x="4038600" y="1781175"/>
          <a:ext cx="2190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bg1"/>
              </a:solidFill>
            </a:rPr>
            <a:t>B</a:t>
          </a:r>
        </a:p>
      </xdr:txBody>
    </xdr:sp>
    <xdr:clientData/>
  </xdr:oneCellAnchor>
  <xdr:twoCellAnchor>
    <xdr:from>
      <xdr:col>6</xdr:col>
      <xdr:colOff>152400</xdr:colOff>
      <xdr:row>17</xdr:row>
      <xdr:rowOff>38100</xdr:rowOff>
    </xdr:from>
    <xdr:to>
      <xdr:col>6</xdr:col>
      <xdr:colOff>552450</xdr:colOff>
      <xdr:row>18</xdr:row>
      <xdr:rowOff>76200</xdr:rowOff>
    </xdr:to>
    <xdr:sp macro="" textlink="">
      <xdr:nvSpPr>
        <xdr:cNvPr id="10" name="TextBox 9">
          <a:extLst>
            <a:ext uri="{FF2B5EF4-FFF2-40B4-BE49-F238E27FC236}">
              <a16:creationId xmlns:a16="http://schemas.microsoft.com/office/drawing/2014/main" id="{5EC787E1-190D-F74B-BE43-E3EBBCF92FE2}"/>
            </a:ext>
          </a:extLst>
        </xdr:cNvPr>
        <xdr:cNvSpPr txBox="1"/>
      </xdr:nvSpPr>
      <xdr:spPr>
        <a:xfrm>
          <a:off x="4191000" y="3276600"/>
          <a:ext cx="4000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B'</a:t>
          </a:r>
        </a:p>
      </xdr:txBody>
    </xdr:sp>
    <xdr:clientData/>
  </xdr:twoCellAnchor>
  <xdr:oneCellAnchor>
    <xdr:from>
      <xdr:col>6</xdr:col>
      <xdr:colOff>1266825</xdr:colOff>
      <xdr:row>9</xdr:row>
      <xdr:rowOff>0</xdr:rowOff>
    </xdr:from>
    <xdr:ext cx="6052289" cy="1883037"/>
    <xdr:pic>
      <xdr:nvPicPr>
        <xdr:cNvPr id="11" name="Picture 10">
          <a:extLst>
            <a:ext uri="{FF2B5EF4-FFF2-40B4-BE49-F238E27FC236}">
              <a16:creationId xmlns:a16="http://schemas.microsoft.com/office/drawing/2014/main" id="{A646BC6B-2790-5C40-AE51-8E579E12F6D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708525" y="1714500"/>
          <a:ext cx="6052289" cy="1883037"/>
        </a:xfrm>
        <a:prstGeom prst="rect">
          <a:avLst/>
        </a:prstGeom>
      </xdr:spPr>
    </xdr:pic>
    <xdr:clientData/>
  </xdr:oneCellAnchor>
  <xdr:twoCellAnchor>
    <xdr:from>
      <xdr:col>5</xdr:col>
      <xdr:colOff>38100</xdr:colOff>
      <xdr:row>21</xdr:row>
      <xdr:rowOff>0</xdr:rowOff>
    </xdr:from>
    <xdr:to>
      <xdr:col>7</xdr:col>
      <xdr:colOff>1162050</xdr:colOff>
      <xdr:row>35</xdr:row>
      <xdr:rowOff>76200</xdr:rowOff>
    </xdr:to>
    <xdr:graphicFrame macro="">
      <xdr:nvGraphicFramePr>
        <xdr:cNvPr id="12" name="Chart 11">
          <a:extLst>
            <a:ext uri="{FF2B5EF4-FFF2-40B4-BE49-F238E27FC236}">
              <a16:creationId xmlns:a16="http://schemas.microsoft.com/office/drawing/2014/main" id="{706152BA-CEDE-5F47-BB57-E4B726C34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52387</xdr:colOff>
      <xdr:row>36</xdr:row>
      <xdr:rowOff>0</xdr:rowOff>
    </xdr:from>
    <xdr:to>
      <xdr:col>7</xdr:col>
      <xdr:colOff>1176337</xdr:colOff>
      <xdr:row>50</xdr:row>
      <xdr:rowOff>76200</xdr:rowOff>
    </xdr:to>
    <xdr:graphicFrame macro="">
      <xdr:nvGraphicFramePr>
        <xdr:cNvPr id="13" name="Chart 12">
          <a:extLst>
            <a:ext uri="{FF2B5EF4-FFF2-40B4-BE49-F238E27FC236}">
              <a16:creationId xmlns:a16="http://schemas.microsoft.com/office/drawing/2014/main" id="{E0EF1B58-048A-3242-A760-AF096FFBF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485775</xdr:colOff>
      <xdr:row>20</xdr:row>
      <xdr:rowOff>28575</xdr:rowOff>
    </xdr:from>
    <xdr:to>
      <xdr:col>19</xdr:col>
      <xdr:colOff>1724025</xdr:colOff>
      <xdr:row>32</xdr:row>
      <xdr:rowOff>104775</xdr:rowOff>
    </xdr:to>
    <xdr:graphicFrame macro="">
      <xdr:nvGraphicFramePr>
        <xdr:cNvPr id="14" name="Chart 13">
          <a:extLst>
            <a:ext uri="{FF2B5EF4-FFF2-40B4-BE49-F238E27FC236}">
              <a16:creationId xmlns:a16="http://schemas.microsoft.com/office/drawing/2014/main" id="{DF697053-E4A4-D54D-B16A-AA5238195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466725</xdr:colOff>
      <xdr:row>33</xdr:row>
      <xdr:rowOff>133350</xdr:rowOff>
    </xdr:from>
    <xdr:to>
      <xdr:col>19</xdr:col>
      <xdr:colOff>1704975</xdr:colOff>
      <xdr:row>48</xdr:row>
      <xdr:rowOff>19050</xdr:rowOff>
    </xdr:to>
    <xdr:graphicFrame macro="">
      <xdr:nvGraphicFramePr>
        <xdr:cNvPr id="15" name="Chart 14">
          <a:extLst>
            <a:ext uri="{FF2B5EF4-FFF2-40B4-BE49-F238E27FC236}">
              <a16:creationId xmlns:a16="http://schemas.microsoft.com/office/drawing/2014/main" id="{F6B96FF5-EBF5-B949-AEFE-EF8E8914E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2</xdr:col>
      <xdr:colOff>257175</xdr:colOff>
      <xdr:row>1</xdr:row>
      <xdr:rowOff>66675</xdr:rowOff>
    </xdr:from>
    <xdr:ext cx="1188809" cy="1304925"/>
    <xdr:pic>
      <xdr:nvPicPr>
        <xdr:cNvPr id="2" name="Picture 1">
          <a:extLst>
            <a:ext uri="{FF2B5EF4-FFF2-40B4-BE49-F238E27FC236}">
              <a16:creationId xmlns:a16="http://schemas.microsoft.com/office/drawing/2014/main" id="{82195BAE-5DA4-E94C-BD3B-8C249F176A05}"/>
            </a:ext>
          </a:extLst>
        </xdr:cNvPr>
        <xdr:cNvPicPr>
          <a:picLocks noChangeAspect="1"/>
        </xdr:cNvPicPr>
      </xdr:nvPicPr>
      <xdr:blipFill>
        <a:blip xmlns:r="http://schemas.openxmlformats.org/officeDocument/2006/relationships" r:embed="rId1"/>
        <a:stretch>
          <a:fillRect/>
        </a:stretch>
      </xdr:blipFill>
      <xdr:spPr>
        <a:xfrm>
          <a:off x="1603375" y="257175"/>
          <a:ext cx="1188809" cy="1304925"/>
        </a:xfrm>
        <a:prstGeom prst="rect">
          <a:avLst/>
        </a:prstGeom>
      </xdr:spPr>
    </xdr:pic>
    <xdr:clientData/>
  </xdr:oneCellAnchor>
  <xdr:oneCellAnchor>
    <xdr:from>
      <xdr:col>3</xdr:col>
      <xdr:colOff>304800</xdr:colOff>
      <xdr:row>1</xdr:row>
      <xdr:rowOff>57150</xdr:rowOff>
    </xdr:from>
    <xdr:ext cx="1225402" cy="1371719"/>
    <xdr:pic>
      <xdr:nvPicPr>
        <xdr:cNvPr id="3" name="Picture 2">
          <a:extLst>
            <a:ext uri="{FF2B5EF4-FFF2-40B4-BE49-F238E27FC236}">
              <a16:creationId xmlns:a16="http://schemas.microsoft.com/office/drawing/2014/main" id="{B11F08F1-D1C0-C644-9EFA-C8DB537E1E3E}"/>
            </a:ext>
          </a:extLst>
        </xdr:cNvPr>
        <xdr:cNvPicPr>
          <a:picLocks noChangeAspect="1"/>
        </xdr:cNvPicPr>
      </xdr:nvPicPr>
      <xdr:blipFill>
        <a:blip xmlns:r="http://schemas.openxmlformats.org/officeDocument/2006/relationships" r:embed="rId2"/>
        <a:stretch>
          <a:fillRect/>
        </a:stretch>
      </xdr:blipFill>
      <xdr:spPr>
        <a:xfrm>
          <a:off x="2324100" y="247650"/>
          <a:ext cx="1225402" cy="1371719"/>
        </a:xfrm>
        <a:prstGeom prst="rect">
          <a:avLst/>
        </a:prstGeom>
      </xdr:spPr>
    </xdr:pic>
    <xdr:clientData/>
  </xdr:oneCellAnchor>
  <xdr:oneCellAnchor>
    <xdr:from>
      <xdr:col>0</xdr:col>
      <xdr:colOff>600075</xdr:colOff>
      <xdr:row>8</xdr:row>
      <xdr:rowOff>19050</xdr:rowOff>
    </xdr:from>
    <xdr:ext cx="3648075" cy="2016125"/>
    <xdr:pic>
      <xdr:nvPicPr>
        <xdr:cNvPr id="4" name="Picture 3">
          <a:extLst>
            <a:ext uri="{FF2B5EF4-FFF2-40B4-BE49-F238E27FC236}">
              <a16:creationId xmlns:a16="http://schemas.microsoft.com/office/drawing/2014/main" id="{471C503D-49DB-A74B-BE3D-9A254ACC89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5" y="1543050"/>
          <a:ext cx="3648075" cy="2016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752475</xdr:colOff>
      <xdr:row>8</xdr:row>
      <xdr:rowOff>28575</xdr:rowOff>
    </xdr:from>
    <xdr:ext cx="3663950" cy="2016125"/>
    <xdr:pic>
      <xdr:nvPicPr>
        <xdr:cNvPr id="5" name="Picture 4">
          <a:extLst>
            <a:ext uri="{FF2B5EF4-FFF2-40B4-BE49-F238E27FC236}">
              <a16:creationId xmlns:a16="http://schemas.microsoft.com/office/drawing/2014/main" id="{175AFA68-BD15-F146-B108-1A3267999C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95575" y="1552575"/>
          <a:ext cx="3663950" cy="2016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895351</xdr:colOff>
      <xdr:row>8</xdr:row>
      <xdr:rowOff>0</xdr:rowOff>
    </xdr:from>
    <xdr:ext cx="2378075" cy="1606550"/>
    <xdr:pic>
      <xdr:nvPicPr>
        <xdr:cNvPr id="6" name="Picture 5" descr="ReprojectableEruopa - ArcMap">
          <a:extLst>
            <a:ext uri="{FF2B5EF4-FFF2-40B4-BE49-F238E27FC236}">
              <a16:creationId xmlns:a16="http://schemas.microsoft.com/office/drawing/2014/main" id="{9F771A6C-A240-274D-90FB-9711741C0A5E}"/>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7374" t="68209" r="26201" b="15160"/>
        <a:stretch/>
      </xdr:blipFill>
      <xdr:spPr>
        <a:xfrm>
          <a:off x="4032251" y="1524000"/>
          <a:ext cx="2378075" cy="1606550"/>
        </a:xfrm>
        <a:prstGeom prst="rect">
          <a:avLst/>
        </a:prstGeom>
      </xdr:spPr>
    </xdr:pic>
    <xdr:clientData/>
  </xdr:oneCellAnchor>
  <xdr:oneCellAnchor>
    <xdr:from>
      <xdr:col>5</xdr:col>
      <xdr:colOff>895350</xdr:colOff>
      <xdr:row>9</xdr:row>
      <xdr:rowOff>123825</xdr:rowOff>
    </xdr:from>
    <xdr:ext cx="266291" cy="264560"/>
    <xdr:sp macro="" textlink="">
      <xdr:nvSpPr>
        <xdr:cNvPr id="7" name="TextBox 6">
          <a:extLst>
            <a:ext uri="{FF2B5EF4-FFF2-40B4-BE49-F238E27FC236}">
              <a16:creationId xmlns:a16="http://schemas.microsoft.com/office/drawing/2014/main" id="{E41DC830-8F96-E143-AB9D-FB0CC06D27A5}"/>
            </a:ext>
          </a:extLst>
        </xdr:cNvPr>
        <xdr:cNvSpPr txBox="1"/>
      </xdr:nvSpPr>
      <xdr:spPr>
        <a:xfrm>
          <a:off x="4032250" y="1838325"/>
          <a:ext cx="26629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clientData/>
  </xdr:oneCellAnchor>
  <xdr:twoCellAnchor>
    <xdr:from>
      <xdr:col>6</xdr:col>
      <xdr:colOff>666749</xdr:colOff>
      <xdr:row>14</xdr:row>
      <xdr:rowOff>123824</xdr:rowOff>
    </xdr:from>
    <xdr:to>
      <xdr:col>6</xdr:col>
      <xdr:colOff>1019174</xdr:colOff>
      <xdr:row>15</xdr:row>
      <xdr:rowOff>133349</xdr:rowOff>
    </xdr:to>
    <xdr:sp macro="" textlink="">
      <xdr:nvSpPr>
        <xdr:cNvPr id="8" name="TextBox 7">
          <a:extLst>
            <a:ext uri="{FF2B5EF4-FFF2-40B4-BE49-F238E27FC236}">
              <a16:creationId xmlns:a16="http://schemas.microsoft.com/office/drawing/2014/main" id="{1DEBA794-6D36-764D-831F-3F9C4445F4BD}"/>
            </a:ext>
          </a:extLst>
        </xdr:cNvPr>
        <xdr:cNvSpPr txBox="1"/>
      </xdr:nvSpPr>
      <xdr:spPr>
        <a:xfrm>
          <a:off x="4705349" y="2790824"/>
          <a:ext cx="95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A'</a:t>
          </a:r>
        </a:p>
      </xdr:txBody>
    </xdr:sp>
    <xdr:clientData/>
  </xdr:twoCellAnchor>
  <xdr:twoCellAnchor>
    <xdr:from>
      <xdr:col>5</xdr:col>
      <xdr:colOff>942975</xdr:colOff>
      <xdr:row>14</xdr:row>
      <xdr:rowOff>114300</xdr:rowOff>
    </xdr:from>
    <xdr:to>
      <xdr:col>5</xdr:col>
      <xdr:colOff>1333500</xdr:colOff>
      <xdr:row>15</xdr:row>
      <xdr:rowOff>104775</xdr:rowOff>
    </xdr:to>
    <xdr:sp macro="" textlink="">
      <xdr:nvSpPr>
        <xdr:cNvPr id="9" name="TextBox 8">
          <a:extLst>
            <a:ext uri="{FF2B5EF4-FFF2-40B4-BE49-F238E27FC236}">
              <a16:creationId xmlns:a16="http://schemas.microsoft.com/office/drawing/2014/main" id="{604DB6C4-E101-C442-9F2D-BDD8328664D9}"/>
            </a:ext>
          </a:extLst>
        </xdr:cNvPr>
        <xdr:cNvSpPr txBox="1"/>
      </xdr:nvSpPr>
      <xdr:spPr>
        <a:xfrm>
          <a:off x="4041775" y="2781300"/>
          <a:ext cx="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B</a:t>
          </a:r>
        </a:p>
      </xdr:txBody>
    </xdr:sp>
    <xdr:clientData/>
  </xdr:twoCellAnchor>
  <xdr:twoCellAnchor>
    <xdr:from>
      <xdr:col>6</xdr:col>
      <xdr:colOff>247650</xdr:colOff>
      <xdr:row>8</xdr:row>
      <xdr:rowOff>171450</xdr:rowOff>
    </xdr:from>
    <xdr:to>
      <xdr:col>6</xdr:col>
      <xdr:colOff>762000</xdr:colOff>
      <xdr:row>10</xdr:row>
      <xdr:rowOff>104775</xdr:rowOff>
    </xdr:to>
    <xdr:sp macro="" textlink="">
      <xdr:nvSpPr>
        <xdr:cNvPr id="10" name="TextBox 9">
          <a:extLst>
            <a:ext uri="{FF2B5EF4-FFF2-40B4-BE49-F238E27FC236}">
              <a16:creationId xmlns:a16="http://schemas.microsoft.com/office/drawing/2014/main" id="{44AFEA4C-EF9D-824F-BE01-D1D59D0F65E8}"/>
            </a:ext>
          </a:extLst>
        </xdr:cNvPr>
        <xdr:cNvSpPr txBox="1"/>
      </xdr:nvSpPr>
      <xdr:spPr>
        <a:xfrm>
          <a:off x="4286250" y="1695450"/>
          <a:ext cx="4254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B'</a:t>
          </a:r>
        </a:p>
      </xdr:txBody>
    </xdr:sp>
    <xdr:clientData/>
  </xdr:twoCellAnchor>
  <xdr:oneCellAnchor>
    <xdr:from>
      <xdr:col>7</xdr:col>
      <xdr:colOff>57150</xdr:colOff>
      <xdr:row>7</xdr:row>
      <xdr:rowOff>123825</xdr:rowOff>
    </xdr:from>
    <xdr:ext cx="5280699" cy="1883037"/>
    <xdr:pic>
      <xdr:nvPicPr>
        <xdr:cNvPr id="11" name="Picture 10">
          <a:extLst>
            <a:ext uri="{FF2B5EF4-FFF2-40B4-BE49-F238E27FC236}">
              <a16:creationId xmlns:a16="http://schemas.microsoft.com/office/drawing/2014/main" id="{760978CF-A6B4-6640-B0AA-503D14B057D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768850" y="1457325"/>
          <a:ext cx="5280699" cy="1883037"/>
        </a:xfrm>
        <a:prstGeom prst="rect">
          <a:avLst/>
        </a:prstGeom>
      </xdr:spPr>
    </xdr:pic>
    <xdr:clientData/>
  </xdr:oneCellAnchor>
  <xdr:twoCellAnchor>
    <xdr:from>
      <xdr:col>5</xdr:col>
      <xdr:colOff>1200150</xdr:colOff>
      <xdr:row>21</xdr:row>
      <xdr:rowOff>28575</xdr:rowOff>
    </xdr:from>
    <xdr:to>
      <xdr:col>8</xdr:col>
      <xdr:colOff>409575</xdr:colOff>
      <xdr:row>35</xdr:row>
      <xdr:rowOff>104775</xdr:rowOff>
    </xdr:to>
    <xdr:graphicFrame macro="">
      <xdr:nvGraphicFramePr>
        <xdr:cNvPr id="12" name="Chart 11">
          <a:extLst>
            <a:ext uri="{FF2B5EF4-FFF2-40B4-BE49-F238E27FC236}">
              <a16:creationId xmlns:a16="http://schemas.microsoft.com/office/drawing/2014/main" id="{D8F719D0-46C9-0E41-9476-29FA8701B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1190625</xdr:colOff>
      <xdr:row>36</xdr:row>
      <xdr:rowOff>19050</xdr:rowOff>
    </xdr:from>
    <xdr:to>
      <xdr:col>8</xdr:col>
      <xdr:colOff>400050</xdr:colOff>
      <xdr:row>50</xdr:row>
      <xdr:rowOff>95250</xdr:rowOff>
    </xdr:to>
    <xdr:graphicFrame macro="">
      <xdr:nvGraphicFramePr>
        <xdr:cNvPr id="13" name="Chart 12">
          <a:extLst>
            <a:ext uri="{FF2B5EF4-FFF2-40B4-BE49-F238E27FC236}">
              <a16:creationId xmlns:a16="http://schemas.microsoft.com/office/drawing/2014/main" id="{4C04119B-D15C-BE4E-8C0A-26DFA5290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714375</xdr:colOff>
      <xdr:row>20</xdr:row>
      <xdr:rowOff>114300</xdr:rowOff>
    </xdr:from>
    <xdr:to>
      <xdr:col>19</xdr:col>
      <xdr:colOff>2457450</xdr:colOff>
      <xdr:row>34</xdr:row>
      <xdr:rowOff>0</xdr:rowOff>
    </xdr:to>
    <xdr:graphicFrame macro="">
      <xdr:nvGraphicFramePr>
        <xdr:cNvPr id="14" name="Chart 13">
          <a:extLst>
            <a:ext uri="{FF2B5EF4-FFF2-40B4-BE49-F238E27FC236}">
              <a16:creationId xmlns:a16="http://schemas.microsoft.com/office/drawing/2014/main" id="{1865BA76-BBBA-1F47-8FC3-84D9A97CC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666750</xdr:colOff>
      <xdr:row>36</xdr:row>
      <xdr:rowOff>9525</xdr:rowOff>
    </xdr:from>
    <xdr:to>
      <xdr:col>19</xdr:col>
      <xdr:colOff>2409825</xdr:colOff>
      <xdr:row>50</xdr:row>
      <xdr:rowOff>85725</xdr:rowOff>
    </xdr:to>
    <xdr:graphicFrame macro="">
      <xdr:nvGraphicFramePr>
        <xdr:cNvPr id="15" name="Chart 14">
          <a:extLst>
            <a:ext uri="{FF2B5EF4-FFF2-40B4-BE49-F238E27FC236}">
              <a16:creationId xmlns:a16="http://schemas.microsoft.com/office/drawing/2014/main" id="{B8867BEC-1700-A743-8289-2D46E79B5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2</xdr:col>
      <xdr:colOff>114300</xdr:colOff>
      <xdr:row>2</xdr:row>
      <xdr:rowOff>333375</xdr:rowOff>
    </xdr:from>
    <xdr:ext cx="1304657" cy="963251"/>
    <xdr:pic>
      <xdr:nvPicPr>
        <xdr:cNvPr id="2" name="Picture 1">
          <a:extLst>
            <a:ext uri="{FF2B5EF4-FFF2-40B4-BE49-F238E27FC236}">
              <a16:creationId xmlns:a16="http://schemas.microsoft.com/office/drawing/2014/main" id="{44198402-48C8-CB4E-AB62-D88420E57429}"/>
            </a:ext>
          </a:extLst>
        </xdr:cNvPr>
        <xdr:cNvPicPr>
          <a:picLocks noChangeAspect="1"/>
        </xdr:cNvPicPr>
      </xdr:nvPicPr>
      <xdr:blipFill>
        <a:blip xmlns:r="http://schemas.openxmlformats.org/officeDocument/2006/relationships" r:embed="rId1"/>
        <a:stretch>
          <a:fillRect/>
        </a:stretch>
      </xdr:blipFill>
      <xdr:spPr>
        <a:xfrm>
          <a:off x="1460500" y="574675"/>
          <a:ext cx="1304657" cy="963251"/>
        </a:xfrm>
        <a:prstGeom prst="rect">
          <a:avLst/>
        </a:prstGeom>
      </xdr:spPr>
    </xdr:pic>
    <xdr:clientData/>
  </xdr:oneCellAnchor>
  <xdr:oneCellAnchor>
    <xdr:from>
      <xdr:col>3</xdr:col>
      <xdr:colOff>95250</xdr:colOff>
      <xdr:row>2</xdr:row>
      <xdr:rowOff>342900</xdr:rowOff>
    </xdr:from>
    <xdr:ext cx="1304657" cy="957155"/>
    <xdr:pic>
      <xdr:nvPicPr>
        <xdr:cNvPr id="3" name="Picture 2">
          <a:extLst>
            <a:ext uri="{FF2B5EF4-FFF2-40B4-BE49-F238E27FC236}">
              <a16:creationId xmlns:a16="http://schemas.microsoft.com/office/drawing/2014/main" id="{AD117891-B902-A642-ABDD-52685B99F1EE}"/>
            </a:ext>
          </a:extLst>
        </xdr:cNvPr>
        <xdr:cNvPicPr>
          <a:picLocks noChangeAspect="1"/>
        </xdr:cNvPicPr>
      </xdr:nvPicPr>
      <xdr:blipFill>
        <a:blip xmlns:r="http://schemas.openxmlformats.org/officeDocument/2006/relationships" r:embed="rId2"/>
        <a:stretch>
          <a:fillRect/>
        </a:stretch>
      </xdr:blipFill>
      <xdr:spPr>
        <a:xfrm>
          <a:off x="2114550" y="571500"/>
          <a:ext cx="1304657" cy="957155"/>
        </a:xfrm>
        <a:prstGeom prst="rect">
          <a:avLst/>
        </a:prstGeom>
      </xdr:spPr>
    </xdr:pic>
    <xdr:clientData/>
  </xdr:oneCellAnchor>
  <xdr:oneCellAnchor>
    <xdr:from>
      <xdr:col>0</xdr:col>
      <xdr:colOff>76200</xdr:colOff>
      <xdr:row>8</xdr:row>
      <xdr:rowOff>104775</xdr:rowOff>
    </xdr:from>
    <xdr:ext cx="3537656" cy="2059164"/>
    <xdr:pic>
      <xdr:nvPicPr>
        <xdr:cNvPr id="4" name="Picture 3">
          <a:extLst>
            <a:ext uri="{FF2B5EF4-FFF2-40B4-BE49-F238E27FC236}">
              <a16:creationId xmlns:a16="http://schemas.microsoft.com/office/drawing/2014/main" id="{AA505A24-88E5-D647-A421-AADE49F2B5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1628775"/>
          <a:ext cx="3537656" cy="20591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695325</xdr:colOff>
      <xdr:row>8</xdr:row>
      <xdr:rowOff>114300</xdr:rowOff>
    </xdr:from>
    <xdr:ext cx="3570463" cy="2066219"/>
    <xdr:pic>
      <xdr:nvPicPr>
        <xdr:cNvPr id="5" name="Picture 4">
          <a:extLst>
            <a:ext uri="{FF2B5EF4-FFF2-40B4-BE49-F238E27FC236}">
              <a16:creationId xmlns:a16="http://schemas.microsoft.com/office/drawing/2014/main" id="{BF7027E0-34A9-F944-B001-2C6D09BE16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89225" y="1638300"/>
          <a:ext cx="3570463" cy="20662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1615656</xdr:colOff>
      <xdr:row>8</xdr:row>
      <xdr:rowOff>171451</xdr:rowOff>
    </xdr:from>
    <xdr:ext cx="2651191" cy="1868663"/>
    <xdr:pic>
      <xdr:nvPicPr>
        <xdr:cNvPr id="6" name="Picture 5" descr="ReprojectableEruopa - ArcMap">
          <a:extLst>
            <a:ext uri="{FF2B5EF4-FFF2-40B4-BE49-F238E27FC236}">
              <a16:creationId xmlns:a16="http://schemas.microsoft.com/office/drawing/2014/main" id="{3B208C1F-52DA-5641-B233-6996D618E295}"/>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9040" t="42668" r="11084" b="30307"/>
        <a:stretch/>
      </xdr:blipFill>
      <xdr:spPr>
        <a:xfrm>
          <a:off x="4041356" y="1695451"/>
          <a:ext cx="2651191" cy="1868663"/>
        </a:xfrm>
        <a:prstGeom prst="rect">
          <a:avLst/>
        </a:prstGeom>
      </xdr:spPr>
    </xdr:pic>
    <xdr:clientData/>
  </xdr:oneCellAnchor>
  <xdr:twoCellAnchor>
    <xdr:from>
      <xdr:col>5</xdr:col>
      <xdr:colOff>657225</xdr:colOff>
      <xdr:row>20</xdr:row>
      <xdr:rowOff>95250</xdr:rowOff>
    </xdr:from>
    <xdr:to>
      <xdr:col>8</xdr:col>
      <xdr:colOff>514350</xdr:colOff>
      <xdr:row>34</xdr:row>
      <xdr:rowOff>171450</xdr:rowOff>
    </xdr:to>
    <xdr:graphicFrame macro="">
      <xdr:nvGraphicFramePr>
        <xdr:cNvPr id="7" name="Chart 6">
          <a:extLst>
            <a:ext uri="{FF2B5EF4-FFF2-40B4-BE49-F238E27FC236}">
              <a16:creationId xmlns:a16="http://schemas.microsoft.com/office/drawing/2014/main" id="{DEC6521B-6C20-D24A-8717-4B23B8E0C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690562</xdr:colOff>
      <xdr:row>35</xdr:row>
      <xdr:rowOff>180975</xdr:rowOff>
    </xdr:from>
    <xdr:to>
      <xdr:col>8</xdr:col>
      <xdr:colOff>547687</xdr:colOff>
      <xdr:row>50</xdr:row>
      <xdr:rowOff>66675</xdr:rowOff>
    </xdr:to>
    <xdr:graphicFrame macro="">
      <xdr:nvGraphicFramePr>
        <xdr:cNvPr id="8" name="Chart 7">
          <a:extLst>
            <a:ext uri="{FF2B5EF4-FFF2-40B4-BE49-F238E27FC236}">
              <a16:creationId xmlns:a16="http://schemas.microsoft.com/office/drawing/2014/main" id="{E34BBA7B-3DBC-DE4C-B8F5-DAA7604DF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5</xdr:col>
      <xdr:colOff>1695450</xdr:colOff>
      <xdr:row>11</xdr:row>
      <xdr:rowOff>85725</xdr:rowOff>
    </xdr:from>
    <xdr:ext cx="261418" cy="264560"/>
    <xdr:sp macro="" textlink="">
      <xdr:nvSpPr>
        <xdr:cNvPr id="9" name="TextBox 8">
          <a:extLst>
            <a:ext uri="{FF2B5EF4-FFF2-40B4-BE49-F238E27FC236}">
              <a16:creationId xmlns:a16="http://schemas.microsoft.com/office/drawing/2014/main" id="{EA6DF380-C429-4E4A-BD6D-F848848194E0}"/>
            </a:ext>
          </a:extLst>
        </xdr:cNvPr>
        <xdr:cNvSpPr txBox="1"/>
      </xdr:nvSpPr>
      <xdr:spPr>
        <a:xfrm>
          <a:off x="4032250" y="2181225"/>
          <a:ext cx="2614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B</a:t>
          </a:r>
        </a:p>
      </xdr:txBody>
    </xdr:sp>
    <xdr:clientData/>
  </xdr:oneCellAnchor>
  <xdr:oneCellAnchor>
    <xdr:from>
      <xdr:col>7</xdr:col>
      <xdr:colOff>590550</xdr:colOff>
      <xdr:row>13</xdr:row>
      <xdr:rowOff>95250</xdr:rowOff>
    </xdr:from>
    <xdr:ext cx="292581" cy="264560"/>
    <xdr:sp macro="" textlink="">
      <xdr:nvSpPr>
        <xdr:cNvPr id="10" name="TextBox 9">
          <a:extLst>
            <a:ext uri="{FF2B5EF4-FFF2-40B4-BE49-F238E27FC236}">
              <a16:creationId xmlns:a16="http://schemas.microsoft.com/office/drawing/2014/main" id="{0CCC9CEC-323C-6B40-8765-0AB565B5C5BD}"/>
            </a:ext>
          </a:extLst>
        </xdr:cNvPr>
        <xdr:cNvSpPr txBox="1"/>
      </xdr:nvSpPr>
      <xdr:spPr>
        <a:xfrm>
          <a:off x="5302250" y="2571750"/>
          <a:ext cx="29258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B'</a:t>
          </a:r>
        </a:p>
      </xdr:txBody>
    </xdr:sp>
    <xdr:clientData/>
  </xdr:oneCellAnchor>
  <xdr:oneCellAnchor>
    <xdr:from>
      <xdr:col>7</xdr:col>
      <xdr:colOff>0</xdr:colOff>
      <xdr:row>8</xdr:row>
      <xdr:rowOff>152400</xdr:rowOff>
    </xdr:from>
    <xdr:ext cx="266291" cy="264560"/>
    <xdr:sp macro="" textlink="">
      <xdr:nvSpPr>
        <xdr:cNvPr id="11" name="TextBox 10">
          <a:extLst>
            <a:ext uri="{FF2B5EF4-FFF2-40B4-BE49-F238E27FC236}">
              <a16:creationId xmlns:a16="http://schemas.microsoft.com/office/drawing/2014/main" id="{13F5CD87-3B81-3D4E-8688-C7CFB45BF762}"/>
            </a:ext>
          </a:extLst>
        </xdr:cNvPr>
        <xdr:cNvSpPr txBox="1"/>
      </xdr:nvSpPr>
      <xdr:spPr>
        <a:xfrm>
          <a:off x="4711700" y="1676400"/>
          <a:ext cx="26629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A</a:t>
          </a:r>
        </a:p>
      </xdr:txBody>
    </xdr:sp>
    <xdr:clientData/>
  </xdr:oneCellAnchor>
  <xdr:oneCellAnchor>
    <xdr:from>
      <xdr:col>6</xdr:col>
      <xdr:colOff>657225</xdr:colOff>
      <xdr:row>17</xdr:row>
      <xdr:rowOff>0</xdr:rowOff>
    </xdr:from>
    <xdr:ext cx="297454" cy="264560"/>
    <xdr:sp macro="" textlink="">
      <xdr:nvSpPr>
        <xdr:cNvPr id="12" name="TextBox 11">
          <a:extLst>
            <a:ext uri="{FF2B5EF4-FFF2-40B4-BE49-F238E27FC236}">
              <a16:creationId xmlns:a16="http://schemas.microsoft.com/office/drawing/2014/main" id="{F63D73A8-B34D-D44B-8D1E-ED4CC505497D}"/>
            </a:ext>
          </a:extLst>
        </xdr:cNvPr>
        <xdr:cNvSpPr txBox="1"/>
      </xdr:nvSpPr>
      <xdr:spPr>
        <a:xfrm>
          <a:off x="4695825" y="3238500"/>
          <a:ext cx="29745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A'</a:t>
          </a:r>
        </a:p>
      </xdr:txBody>
    </xdr:sp>
    <xdr:clientData/>
  </xdr:oneCellAnchor>
  <xdr:twoCellAnchor>
    <xdr:from>
      <xdr:col>18</xdr:col>
      <xdr:colOff>571498</xdr:colOff>
      <xdr:row>20</xdr:row>
      <xdr:rowOff>184150</xdr:rowOff>
    </xdr:from>
    <xdr:to>
      <xdr:col>19</xdr:col>
      <xdr:colOff>1979081</xdr:colOff>
      <xdr:row>32</xdr:row>
      <xdr:rowOff>69850</xdr:rowOff>
    </xdr:to>
    <xdr:graphicFrame macro="">
      <xdr:nvGraphicFramePr>
        <xdr:cNvPr id="13" name="Chart 12">
          <a:extLst>
            <a:ext uri="{FF2B5EF4-FFF2-40B4-BE49-F238E27FC236}">
              <a16:creationId xmlns:a16="http://schemas.microsoft.com/office/drawing/2014/main" id="{2403196A-8F6A-514A-B6A8-6A99FD2F5E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560916</xdr:colOff>
      <xdr:row>34</xdr:row>
      <xdr:rowOff>88901</xdr:rowOff>
    </xdr:from>
    <xdr:to>
      <xdr:col>19</xdr:col>
      <xdr:colOff>1968499</xdr:colOff>
      <xdr:row>47</xdr:row>
      <xdr:rowOff>165101</xdr:rowOff>
    </xdr:to>
    <xdr:graphicFrame macro="">
      <xdr:nvGraphicFramePr>
        <xdr:cNvPr id="14" name="Chart 13">
          <a:extLst>
            <a:ext uri="{FF2B5EF4-FFF2-40B4-BE49-F238E27FC236}">
              <a16:creationId xmlns:a16="http://schemas.microsoft.com/office/drawing/2014/main" id="{1DE97ED1-1728-AA49-9B0C-CF3D8FCB7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7</xdr:col>
      <xdr:colOff>1266825</xdr:colOff>
      <xdr:row>8</xdr:row>
      <xdr:rowOff>133350</xdr:rowOff>
    </xdr:from>
    <xdr:ext cx="3666419" cy="2066219"/>
    <xdr:pic>
      <xdr:nvPicPr>
        <xdr:cNvPr id="15" name="Picture 14">
          <a:extLst>
            <a:ext uri="{FF2B5EF4-FFF2-40B4-BE49-F238E27FC236}">
              <a16:creationId xmlns:a16="http://schemas.microsoft.com/office/drawing/2014/main" id="{FD7E6FF3-A39F-8C48-93BC-59897B4BAA6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381625" y="1657350"/>
          <a:ext cx="3666419" cy="20662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1266825</xdr:colOff>
      <xdr:row>8</xdr:row>
      <xdr:rowOff>142875</xdr:rowOff>
    </xdr:from>
    <xdr:ext cx="2941814" cy="2048425"/>
    <xdr:pic>
      <xdr:nvPicPr>
        <xdr:cNvPr id="16" name="Picture 15" descr="ReprojectableEruopa - ArcMap">
          <a:extLst>
            <a:ext uri="{FF2B5EF4-FFF2-40B4-BE49-F238E27FC236}">
              <a16:creationId xmlns:a16="http://schemas.microsoft.com/office/drawing/2014/main" id="{93DDA8BD-AFF4-4B4F-862E-BFA6DD6C5A8B}"/>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42851" t="43558" r="11084" b="28030"/>
        <a:stretch/>
      </xdr:blipFill>
      <xdr:spPr>
        <a:xfrm>
          <a:off x="6727825" y="1666875"/>
          <a:ext cx="2941814" cy="2048425"/>
        </a:xfrm>
        <a:prstGeom prst="rect">
          <a:avLst/>
        </a:prstGeom>
      </xdr:spPr>
    </xdr:pic>
    <xdr:clientData/>
  </xdr:oneCellAnchor>
  <xdr:oneCellAnchor>
    <xdr:from>
      <xdr:col>10</xdr:col>
      <xdr:colOff>104775</xdr:colOff>
      <xdr:row>16</xdr:row>
      <xdr:rowOff>76199</xdr:rowOff>
    </xdr:from>
    <xdr:ext cx="476250" cy="264560"/>
    <xdr:sp macro="" textlink="">
      <xdr:nvSpPr>
        <xdr:cNvPr id="17" name="TextBox 16">
          <a:extLst>
            <a:ext uri="{FF2B5EF4-FFF2-40B4-BE49-F238E27FC236}">
              <a16:creationId xmlns:a16="http://schemas.microsoft.com/office/drawing/2014/main" id="{5254B82E-3CDB-704E-BB9B-A52EA982CA94}"/>
            </a:ext>
          </a:extLst>
        </xdr:cNvPr>
        <xdr:cNvSpPr txBox="1"/>
      </xdr:nvSpPr>
      <xdr:spPr>
        <a:xfrm>
          <a:off x="6835775" y="3124199"/>
          <a:ext cx="4762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C</a:t>
          </a:r>
        </a:p>
      </xdr:txBody>
    </xdr:sp>
    <xdr:clientData/>
  </xdr:oneCellAnchor>
  <xdr:twoCellAnchor>
    <xdr:from>
      <xdr:col>10</xdr:col>
      <xdr:colOff>1609725</xdr:colOff>
      <xdr:row>11</xdr:row>
      <xdr:rowOff>133350</xdr:rowOff>
    </xdr:from>
    <xdr:to>
      <xdr:col>10</xdr:col>
      <xdr:colOff>2190750</xdr:colOff>
      <xdr:row>13</xdr:row>
      <xdr:rowOff>152400</xdr:rowOff>
    </xdr:to>
    <xdr:sp macro="" textlink="">
      <xdr:nvSpPr>
        <xdr:cNvPr id="18" name="TextBox 17">
          <a:extLst>
            <a:ext uri="{FF2B5EF4-FFF2-40B4-BE49-F238E27FC236}">
              <a16:creationId xmlns:a16="http://schemas.microsoft.com/office/drawing/2014/main" id="{4FD4FDDB-5857-9342-8FF5-7AEE1A9D1193}"/>
            </a:ext>
          </a:extLst>
        </xdr:cNvPr>
        <xdr:cNvSpPr txBox="1"/>
      </xdr:nvSpPr>
      <xdr:spPr>
        <a:xfrm>
          <a:off x="7400925" y="2228850"/>
          <a:ext cx="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a:t>
          </a:r>
        </a:p>
      </xdr:txBody>
    </xdr:sp>
    <xdr:clientData/>
  </xdr:twoCellAnchor>
  <xdr:twoCellAnchor>
    <xdr:from>
      <xdr:col>22</xdr:col>
      <xdr:colOff>390525</xdr:colOff>
      <xdr:row>20</xdr:row>
      <xdr:rowOff>114300</xdr:rowOff>
    </xdr:from>
    <xdr:to>
      <xdr:col>30</xdr:col>
      <xdr:colOff>85725</xdr:colOff>
      <xdr:row>32</xdr:row>
      <xdr:rowOff>0</xdr:rowOff>
    </xdr:to>
    <xdr:graphicFrame macro="">
      <xdr:nvGraphicFramePr>
        <xdr:cNvPr id="19" name="Chart 18">
          <a:extLst>
            <a:ext uri="{FF2B5EF4-FFF2-40B4-BE49-F238E27FC236}">
              <a16:creationId xmlns:a16="http://schemas.microsoft.com/office/drawing/2014/main" id="{1879C517-480C-CA4B-B62F-794BC3F59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219075</xdr:colOff>
      <xdr:row>20</xdr:row>
      <xdr:rowOff>76200</xdr:rowOff>
    </xdr:from>
    <xdr:to>
      <xdr:col>41</xdr:col>
      <xdr:colOff>523875</xdr:colOff>
      <xdr:row>31</xdr:row>
      <xdr:rowOff>152400</xdr:rowOff>
    </xdr:to>
    <xdr:graphicFrame macro="">
      <xdr:nvGraphicFramePr>
        <xdr:cNvPr id="20" name="Chart 19">
          <a:extLst>
            <a:ext uri="{FF2B5EF4-FFF2-40B4-BE49-F238E27FC236}">
              <a16:creationId xmlns:a16="http://schemas.microsoft.com/office/drawing/2014/main" id="{2377A093-1AA7-1B44-B3C1-677A74D84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34</xdr:col>
      <xdr:colOff>276225</xdr:colOff>
      <xdr:row>33</xdr:row>
      <xdr:rowOff>19050</xdr:rowOff>
    </xdr:from>
    <xdr:to>
      <xdr:col>41</xdr:col>
      <xdr:colOff>581025</xdr:colOff>
      <xdr:row>49</xdr:row>
      <xdr:rowOff>95250</xdr:rowOff>
    </xdr:to>
    <xdr:graphicFrame macro="">
      <xdr:nvGraphicFramePr>
        <xdr:cNvPr id="21" name="Chart 20">
          <a:extLst>
            <a:ext uri="{FF2B5EF4-FFF2-40B4-BE49-F238E27FC236}">
              <a16:creationId xmlns:a16="http://schemas.microsoft.com/office/drawing/2014/main" id="{24EA8379-511D-CC41-9F8E-517D70849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34</xdr:col>
      <xdr:colOff>276225</xdr:colOff>
      <xdr:row>50</xdr:row>
      <xdr:rowOff>76200</xdr:rowOff>
    </xdr:from>
    <xdr:to>
      <xdr:col>41</xdr:col>
      <xdr:colOff>581025</xdr:colOff>
      <xdr:row>64</xdr:row>
      <xdr:rowOff>152400</xdr:rowOff>
    </xdr:to>
    <xdr:graphicFrame macro="">
      <xdr:nvGraphicFramePr>
        <xdr:cNvPr id="22" name="Chart 21">
          <a:extLst>
            <a:ext uri="{FF2B5EF4-FFF2-40B4-BE49-F238E27FC236}">
              <a16:creationId xmlns:a16="http://schemas.microsoft.com/office/drawing/2014/main" id="{6CC95849-3E5A-184F-B9D3-659EED1710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11</xdr:col>
      <xdr:colOff>238125</xdr:colOff>
      <xdr:row>8</xdr:row>
      <xdr:rowOff>142875</xdr:rowOff>
    </xdr:from>
    <xdr:ext cx="3419475" cy="2066219"/>
    <xdr:pic>
      <xdr:nvPicPr>
        <xdr:cNvPr id="23" name="Picture 22">
          <a:extLst>
            <a:ext uri="{FF2B5EF4-FFF2-40B4-BE49-F238E27FC236}">
              <a16:creationId xmlns:a16="http://schemas.microsoft.com/office/drawing/2014/main" id="{D278B9BE-09E8-5243-98CA-1552B548929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642225" y="1666875"/>
          <a:ext cx="3419475" cy="20662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51</xdr:col>
      <xdr:colOff>276225</xdr:colOff>
      <xdr:row>20</xdr:row>
      <xdr:rowOff>47625</xdr:rowOff>
    </xdr:from>
    <xdr:to>
      <xdr:col>58</xdr:col>
      <xdr:colOff>581025</xdr:colOff>
      <xdr:row>31</xdr:row>
      <xdr:rowOff>123825</xdr:rowOff>
    </xdr:to>
    <xdr:graphicFrame macro="">
      <xdr:nvGraphicFramePr>
        <xdr:cNvPr id="24" name="Chart 23">
          <a:extLst>
            <a:ext uri="{FF2B5EF4-FFF2-40B4-BE49-F238E27FC236}">
              <a16:creationId xmlns:a16="http://schemas.microsoft.com/office/drawing/2014/main" id="{62B948B1-81B3-A741-A4BC-1C54E082D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13</xdr:col>
      <xdr:colOff>161925</xdr:colOff>
      <xdr:row>8</xdr:row>
      <xdr:rowOff>114301</xdr:rowOff>
    </xdr:from>
    <xdr:ext cx="2988357" cy="2228144"/>
    <xdr:pic>
      <xdr:nvPicPr>
        <xdr:cNvPr id="25" name="Picture 24" descr="ReprojectableEruopa - ArcMap">
          <a:extLst>
            <a:ext uri="{FF2B5EF4-FFF2-40B4-BE49-F238E27FC236}">
              <a16:creationId xmlns:a16="http://schemas.microsoft.com/office/drawing/2014/main" id="{2AA53816-402C-B241-B8C5-7047505F037D}"/>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39282" t="38707" r="7512" b="25952"/>
        <a:stretch/>
      </xdr:blipFill>
      <xdr:spPr>
        <a:xfrm>
          <a:off x="8912225" y="1638301"/>
          <a:ext cx="2988357" cy="2228144"/>
        </a:xfrm>
        <a:prstGeom prst="rect">
          <a:avLst/>
        </a:prstGeom>
      </xdr:spPr>
    </xdr:pic>
    <xdr:clientData/>
  </xdr:oneCellAnchor>
  <xdr:oneCellAnchor>
    <xdr:from>
      <xdr:col>13</xdr:col>
      <xdr:colOff>971550</xdr:colOff>
      <xdr:row>9</xdr:row>
      <xdr:rowOff>123824</xdr:rowOff>
    </xdr:from>
    <xdr:ext cx="742950" cy="264560"/>
    <xdr:sp macro="" textlink="">
      <xdr:nvSpPr>
        <xdr:cNvPr id="26" name="TextBox 25">
          <a:extLst>
            <a:ext uri="{FF2B5EF4-FFF2-40B4-BE49-F238E27FC236}">
              <a16:creationId xmlns:a16="http://schemas.microsoft.com/office/drawing/2014/main" id="{1C3EC6EB-B901-AC4B-919D-B5B0C4317F24}"/>
            </a:ext>
          </a:extLst>
        </xdr:cNvPr>
        <xdr:cNvSpPr txBox="1"/>
      </xdr:nvSpPr>
      <xdr:spPr>
        <a:xfrm>
          <a:off x="9417050" y="1838324"/>
          <a:ext cx="7429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D</a:t>
          </a:r>
        </a:p>
      </xdr:txBody>
    </xdr:sp>
    <xdr:clientData/>
  </xdr:oneCellAnchor>
  <xdr:oneCellAnchor>
    <xdr:from>
      <xdr:col>13</xdr:col>
      <xdr:colOff>1533525</xdr:colOff>
      <xdr:row>18</xdr:row>
      <xdr:rowOff>19049</xdr:rowOff>
    </xdr:from>
    <xdr:ext cx="933450" cy="264560"/>
    <xdr:sp macro="" textlink="">
      <xdr:nvSpPr>
        <xdr:cNvPr id="27" name="TextBox 26">
          <a:extLst>
            <a:ext uri="{FF2B5EF4-FFF2-40B4-BE49-F238E27FC236}">
              <a16:creationId xmlns:a16="http://schemas.microsoft.com/office/drawing/2014/main" id="{2F5CA98D-F4DA-FF49-92D0-3AC19262D4F1}"/>
            </a:ext>
          </a:extLst>
        </xdr:cNvPr>
        <xdr:cNvSpPr txBox="1"/>
      </xdr:nvSpPr>
      <xdr:spPr>
        <a:xfrm>
          <a:off x="9420225" y="3448049"/>
          <a:ext cx="9334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D'</a:t>
          </a:r>
        </a:p>
      </xdr:txBody>
    </xdr:sp>
    <xdr:clientData/>
  </xdr:oneCellAnchor>
  <xdr:twoCellAnchor>
    <xdr:from>
      <xdr:col>51</xdr:col>
      <xdr:colOff>190500</xdr:colOff>
      <xdr:row>33</xdr:row>
      <xdr:rowOff>76200</xdr:rowOff>
    </xdr:from>
    <xdr:to>
      <xdr:col>58</xdr:col>
      <xdr:colOff>495300</xdr:colOff>
      <xdr:row>46</xdr:row>
      <xdr:rowOff>152400</xdr:rowOff>
    </xdr:to>
    <xdr:graphicFrame macro="">
      <xdr:nvGraphicFramePr>
        <xdr:cNvPr id="28" name="Chart 27">
          <a:extLst>
            <a:ext uri="{FF2B5EF4-FFF2-40B4-BE49-F238E27FC236}">
              <a16:creationId xmlns:a16="http://schemas.microsoft.com/office/drawing/2014/main" id="{D7A7CA4F-0CA8-AF48-B936-E484E0E27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15</xdr:col>
      <xdr:colOff>21167</xdr:colOff>
      <xdr:row>8</xdr:row>
      <xdr:rowOff>119591</xdr:rowOff>
    </xdr:from>
    <xdr:ext cx="5943600" cy="609013"/>
    <xdr:sp macro="" textlink="">
      <xdr:nvSpPr>
        <xdr:cNvPr id="29" name="TextBox 28">
          <a:extLst>
            <a:ext uri="{FF2B5EF4-FFF2-40B4-BE49-F238E27FC236}">
              <a16:creationId xmlns:a16="http://schemas.microsoft.com/office/drawing/2014/main" id="{5C9DDB38-19CF-5E40-83BB-544BB34EEAD4}"/>
            </a:ext>
          </a:extLst>
        </xdr:cNvPr>
        <xdr:cNvSpPr txBox="1"/>
      </xdr:nvSpPr>
      <xdr:spPr>
        <a:xfrm>
          <a:off x="10117667" y="1643591"/>
          <a:ext cx="5943600" cy="60901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Notes</a:t>
          </a:r>
          <a:r>
            <a:rPr lang="en-US" sz="1100" baseline="0"/>
            <a:t> about A and C profiles: These profiles had the clearest evidence for the large depression in the center of the dome. What was done to these profiles is that the best fit line was manually altered in such a way that the line touch slightly the bottom most part of the graph.</a:t>
          </a:r>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31750</xdr:colOff>
      <xdr:row>2</xdr:row>
      <xdr:rowOff>285750</xdr:rowOff>
    </xdr:from>
    <xdr:ext cx="1469263" cy="1133954"/>
    <xdr:pic>
      <xdr:nvPicPr>
        <xdr:cNvPr id="2" name="Picture 1">
          <a:extLst>
            <a:ext uri="{FF2B5EF4-FFF2-40B4-BE49-F238E27FC236}">
              <a16:creationId xmlns:a16="http://schemas.microsoft.com/office/drawing/2014/main" id="{BDBD3418-9ED8-514E-813B-3D4ED4B1321C}"/>
            </a:ext>
          </a:extLst>
        </xdr:cNvPr>
        <xdr:cNvPicPr>
          <a:picLocks noChangeAspect="1"/>
        </xdr:cNvPicPr>
      </xdr:nvPicPr>
      <xdr:blipFill>
        <a:blip xmlns:r="http://schemas.openxmlformats.org/officeDocument/2006/relationships" r:embed="rId1"/>
        <a:stretch>
          <a:fillRect/>
        </a:stretch>
      </xdr:blipFill>
      <xdr:spPr>
        <a:xfrm>
          <a:off x="1377950" y="565150"/>
          <a:ext cx="1469263" cy="1133954"/>
        </a:xfrm>
        <a:prstGeom prst="rect">
          <a:avLst/>
        </a:prstGeom>
      </xdr:spPr>
    </xdr:pic>
    <xdr:clientData/>
  </xdr:oneCellAnchor>
  <xdr:oneCellAnchor>
    <xdr:from>
      <xdr:col>3</xdr:col>
      <xdr:colOff>137583</xdr:colOff>
      <xdr:row>2</xdr:row>
      <xdr:rowOff>232833</xdr:rowOff>
    </xdr:from>
    <xdr:ext cx="1499746" cy="1140051"/>
    <xdr:pic>
      <xdr:nvPicPr>
        <xdr:cNvPr id="3" name="Picture 2">
          <a:extLst>
            <a:ext uri="{FF2B5EF4-FFF2-40B4-BE49-F238E27FC236}">
              <a16:creationId xmlns:a16="http://schemas.microsoft.com/office/drawing/2014/main" id="{004816C6-68D0-B34C-AE03-93A026E3A0E2}"/>
            </a:ext>
          </a:extLst>
        </xdr:cNvPr>
        <xdr:cNvPicPr>
          <a:picLocks noChangeAspect="1"/>
        </xdr:cNvPicPr>
      </xdr:nvPicPr>
      <xdr:blipFill>
        <a:blip xmlns:r="http://schemas.openxmlformats.org/officeDocument/2006/relationships" r:embed="rId2"/>
        <a:stretch>
          <a:fillRect/>
        </a:stretch>
      </xdr:blipFill>
      <xdr:spPr>
        <a:xfrm>
          <a:off x="2156883" y="575733"/>
          <a:ext cx="1499746" cy="1140051"/>
        </a:xfrm>
        <a:prstGeom prst="rect">
          <a:avLst/>
        </a:prstGeom>
      </xdr:spPr>
    </xdr:pic>
    <xdr:clientData/>
  </xdr:oneCellAnchor>
  <xdr:oneCellAnchor>
    <xdr:from>
      <xdr:col>0</xdr:col>
      <xdr:colOff>735542</xdr:colOff>
      <xdr:row>9</xdr:row>
      <xdr:rowOff>138905</xdr:rowOff>
    </xdr:from>
    <xdr:ext cx="4069290" cy="2301957"/>
    <xdr:pic>
      <xdr:nvPicPr>
        <xdr:cNvPr id="4" name="Picture 3">
          <a:extLst>
            <a:ext uri="{FF2B5EF4-FFF2-40B4-BE49-F238E27FC236}">
              <a16:creationId xmlns:a16="http://schemas.microsoft.com/office/drawing/2014/main" id="{9EAC5808-E7DC-C140-8066-20B3309505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042" y="1853405"/>
          <a:ext cx="4069290" cy="23019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1918229</xdr:colOff>
      <xdr:row>9</xdr:row>
      <xdr:rowOff>113770</xdr:rowOff>
    </xdr:from>
    <xdr:ext cx="6661144" cy="2303783"/>
    <xdr:pic>
      <xdr:nvPicPr>
        <xdr:cNvPr id="5" name="Picture 4" descr="Screen Clipping">
          <a:extLst>
            <a:ext uri="{FF2B5EF4-FFF2-40B4-BE49-F238E27FC236}">
              <a16:creationId xmlns:a16="http://schemas.microsoft.com/office/drawing/2014/main" id="{19349970-E3BA-954C-A811-81C750A9AB7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385329" y="1828270"/>
          <a:ext cx="6661144" cy="2303783"/>
        </a:xfrm>
        <a:prstGeom prst="rect">
          <a:avLst/>
        </a:prstGeom>
      </xdr:spPr>
    </xdr:pic>
    <xdr:clientData/>
  </xdr:oneCellAnchor>
  <xdr:oneCellAnchor>
    <xdr:from>
      <xdr:col>3</xdr:col>
      <xdr:colOff>1493573</xdr:colOff>
      <xdr:row>9</xdr:row>
      <xdr:rowOff>88636</xdr:rowOff>
    </xdr:from>
    <xdr:ext cx="4315811" cy="2303082"/>
    <xdr:pic>
      <xdr:nvPicPr>
        <xdr:cNvPr id="6" name="Picture 5">
          <a:extLst>
            <a:ext uri="{FF2B5EF4-FFF2-40B4-BE49-F238E27FC236}">
              <a16:creationId xmlns:a16="http://schemas.microsoft.com/office/drawing/2014/main" id="{ACF17A05-C0F4-5A43-A0ED-BB7341CD68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87373" y="1803136"/>
          <a:ext cx="4315811" cy="2303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744800</xdr:colOff>
      <xdr:row>9</xdr:row>
      <xdr:rowOff>130969</xdr:rowOff>
    </xdr:from>
    <xdr:ext cx="2819137" cy="2156355"/>
    <xdr:pic>
      <xdr:nvPicPr>
        <xdr:cNvPr id="7" name="Picture 6" descr="ReprojectableEruopa - ArcMap">
          <a:extLst>
            <a:ext uri="{FF2B5EF4-FFF2-40B4-BE49-F238E27FC236}">
              <a16:creationId xmlns:a16="http://schemas.microsoft.com/office/drawing/2014/main" id="{E61BB0F9-AF3F-CE46-A355-1E017937879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7693" t="35859" r="30037" b="41812"/>
        <a:stretch/>
      </xdr:blipFill>
      <xdr:spPr>
        <a:xfrm>
          <a:off x="4707200" y="1845469"/>
          <a:ext cx="2819137" cy="2156355"/>
        </a:xfrm>
        <a:prstGeom prst="rect">
          <a:avLst/>
        </a:prstGeom>
      </xdr:spPr>
    </xdr:pic>
    <xdr:clientData/>
  </xdr:oneCellAnchor>
  <xdr:twoCellAnchor>
    <xdr:from>
      <xdr:col>5</xdr:col>
      <xdr:colOff>1443490</xdr:colOff>
      <xdr:row>25</xdr:row>
      <xdr:rowOff>140307</xdr:rowOff>
    </xdr:from>
    <xdr:to>
      <xdr:col>9</xdr:col>
      <xdr:colOff>349437</xdr:colOff>
      <xdr:row>44</xdr:row>
      <xdr:rowOff>137774</xdr:rowOff>
    </xdr:to>
    <xdr:graphicFrame macro="">
      <xdr:nvGraphicFramePr>
        <xdr:cNvPr id="8" name="Chart 7">
          <a:extLst>
            <a:ext uri="{FF2B5EF4-FFF2-40B4-BE49-F238E27FC236}">
              <a16:creationId xmlns:a16="http://schemas.microsoft.com/office/drawing/2014/main" id="{314F7A6C-A4FA-AE42-89F3-FFEDCA2B9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1215950</xdr:colOff>
      <xdr:row>34</xdr:row>
      <xdr:rowOff>174247</xdr:rowOff>
    </xdr:from>
    <xdr:to>
      <xdr:col>7</xdr:col>
      <xdr:colOff>1512283</xdr:colOff>
      <xdr:row>36</xdr:row>
      <xdr:rowOff>37986</xdr:rowOff>
    </xdr:to>
    <xdr:sp macro="" textlink="">
      <xdr:nvSpPr>
        <xdr:cNvPr id="9" name="Oval 8">
          <a:extLst>
            <a:ext uri="{FF2B5EF4-FFF2-40B4-BE49-F238E27FC236}">
              <a16:creationId xmlns:a16="http://schemas.microsoft.com/office/drawing/2014/main" id="{3802A1CF-00BD-BA45-B2E3-2A7EE522F709}"/>
            </a:ext>
          </a:extLst>
        </xdr:cNvPr>
        <xdr:cNvSpPr/>
      </xdr:nvSpPr>
      <xdr:spPr>
        <a:xfrm>
          <a:off x="5381550" y="6651247"/>
          <a:ext cx="4233" cy="244739"/>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1410041</xdr:colOff>
      <xdr:row>45</xdr:row>
      <xdr:rowOff>163286</xdr:rowOff>
    </xdr:from>
    <xdr:to>
      <xdr:col>9</xdr:col>
      <xdr:colOff>404812</xdr:colOff>
      <xdr:row>66</xdr:row>
      <xdr:rowOff>119062</xdr:rowOff>
    </xdr:to>
    <xdr:grpSp>
      <xdr:nvGrpSpPr>
        <xdr:cNvPr id="10" name="Group 9">
          <a:extLst>
            <a:ext uri="{FF2B5EF4-FFF2-40B4-BE49-F238E27FC236}">
              <a16:creationId xmlns:a16="http://schemas.microsoft.com/office/drawing/2014/main" id="{6A4F67E8-F18C-3048-B633-388571017EDB}"/>
            </a:ext>
          </a:extLst>
        </xdr:cNvPr>
        <xdr:cNvGrpSpPr/>
      </xdr:nvGrpSpPr>
      <xdr:grpSpPr>
        <a:xfrm>
          <a:off x="8553791" y="9434286"/>
          <a:ext cx="6106771" cy="3972151"/>
          <a:chOff x="8403167" y="10545234"/>
          <a:chExt cx="5185834" cy="2885016"/>
        </a:xfrm>
      </xdr:grpSpPr>
      <xdr:graphicFrame macro="">
        <xdr:nvGraphicFramePr>
          <xdr:cNvPr id="11" name="Chart 10">
            <a:extLst>
              <a:ext uri="{FF2B5EF4-FFF2-40B4-BE49-F238E27FC236}">
                <a16:creationId xmlns:a16="http://schemas.microsoft.com/office/drawing/2014/main" id="{63A1E65F-9A4D-2E42-A966-3D9AE1239C0C}"/>
              </a:ext>
            </a:extLst>
          </xdr:cNvPr>
          <xdr:cNvGraphicFramePr/>
        </xdr:nvGraphicFramePr>
        <xdr:xfrm>
          <a:off x="8403167" y="10545234"/>
          <a:ext cx="5185834" cy="2885016"/>
        </xdr:xfrm>
        <a:graphic>
          <a:graphicData uri="http://schemas.openxmlformats.org/drawingml/2006/chart">
            <c:chart xmlns:c="http://schemas.openxmlformats.org/drawingml/2006/chart" xmlns:r="http://schemas.openxmlformats.org/officeDocument/2006/relationships" r:id="rId8"/>
          </a:graphicData>
        </a:graphic>
      </xdr:graphicFrame>
      <xdr:sp macro="" textlink="">
        <xdr:nvSpPr>
          <xdr:cNvPr id="12" name="Oval 11">
            <a:extLst>
              <a:ext uri="{FF2B5EF4-FFF2-40B4-BE49-F238E27FC236}">
                <a16:creationId xmlns:a16="http://schemas.microsoft.com/office/drawing/2014/main" id="{D7457C99-F60D-944D-B179-5859E2920B8D}"/>
              </a:ext>
            </a:extLst>
          </xdr:cNvPr>
          <xdr:cNvSpPr/>
        </xdr:nvSpPr>
        <xdr:spPr>
          <a:xfrm>
            <a:off x="11355916" y="12244916"/>
            <a:ext cx="349250" cy="296333"/>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oneCellAnchor>
    <xdr:from>
      <xdr:col>6</xdr:col>
      <xdr:colOff>845344</xdr:colOff>
      <xdr:row>13</xdr:row>
      <xdr:rowOff>125676</xdr:rowOff>
    </xdr:from>
    <xdr:ext cx="266291" cy="264560"/>
    <xdr:sp macro="" textlink="">
      <xdr:nvSpPr>
        <xdr:cNvPr id="13" name="TextBox 12">
          <a:extLst>
            <a:ext uri="{FF2B5EF4-FFF2-40B4-BE49-F238E27FC236}">
              <a16:creationId xmlns:a16="http://schemas.microsoft.com/office/drawing/2014/main" id="{F36B3475-9BEB-EC46-AD16-D615DFF0BFCB}"/>
            </a:ext>
          </a:extLst>
        </xdr:cNvPr>
        <xdr:cNvSpPr txBox="1"/>
      </xdr:nvSpPr>
      <xdr:spPr>
        <a:xfrm>
          <a:off x="4706144" y="2602176"/>
          <a:ext cx="26629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clientData/>
  </xdr:oneCellAnchor>
  <xdr:oneCellAnchor>
    <xdr:from>
      <xdr:col>7</xdr:col>
      <xdr:colOff>1051718</xdr:colOff>
      <xdr:row>15</xdr:row>
      <xdr:rowOff>117739</xdr:rowOff>
    </xdr:from>
    <xdr:ext cx="297454" cy="264560"/>
    <xdr:sp macro="" textlink="">
      <xdr:nvSpPr>
        <xdr:cNvPr id="14" name="TextBox 13">
          <a:extLst>
            <a:ext uri="{FF2B5EF4-FFF2-40B4-BE49-F238E27FC236}">
              <a16:creationId xmlns:a16="http://schemas.microsoft.com/office/drawing/2014/main" id="{F2DF6DA6-2C5D-C343-B114-3F876B7C058B}"/>
            </a:ext>
          </a:extLst>
        </xdr:cNvPr>
        <xdr:cNvSpPr txBox="1"/>
      </xdr:nvSpPr>
      <xdr:spPr>
        <a:xfrm>
          <a:off x="5382418" y="2975239"/>
          <a:ext cx="29745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clientData/>
  </xdr:oneCellAnchor>
  <xdr:oneCellAnchor>
    <xdr:from>
      <xdr:col>6</xdr:col>
      <xdr:colOff>1608667</xdr:colOff>
      <xdr:row>10</xdr:row>
      <xdr:rowOff>47625</xdr:rowOff>
    </xdr:from>
    <xdr:ext cx="292581" cy="264560"/>
    <xdr:sp macro="" textlink="">
      <xdr:nvSpPr>
        <xdr:cNvPr id="15" name="TextBox 14">
          <a:extLst>
            <a:ext uri="{FF2B5EF4-FFF2-40B4-BE49-F238E27FC236}">
              <a16:creationId xmlns:a16="http://schemas.microsoft.com/office/drawing/2014/main" id="{8D086C2B-BD49-094D-AF3F-2CB734A935CA}"/>
            </a:ext>
          </a:extLst>
        </xdr:cNvPr>
        <xdr:cNvSpPr txBox="1"/>
      </xdr:nvSpPr>
      <xdr:spPr>
        <a:xfrm>
          <a:off x="4707467" y="1952625"/>
          <a:ext cx="29258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B'</a:t>
          </a:r>
        </a:p>
      </xdr:txBody>
    </xdr:sp>
    <xdr:clientData/>
  </xdr:oneCellAnchor>
  <xdr:twoCellAnchor>
    <xdr:from>
      <xdr:col>6</xdr:col>
      <xdr:colOff>1658938</xdr:colOff>
      <xdr:row>19</xdr:row>
      <xdr:rowOff>3969</xdr:rowOff>
    </xdr:from>
    <xdr:to>
      <xdr:col>7</xdr:col>
      <xdr:colOff>218282</xdr:colOff>
      <xdr:row>20</xdr:row>
      <xdr:rowOff>25136</xdr:rowOff>
    </xdr:to>
    <xdr:sp macro="" textlink="">
      <xdr:nvSpPr>
        <xdr:cNvPr id="16" name="TextBox 15">
          <a:extLst>
            <a:ext uri="{FF2B5EF4-FFF2-40B4-BE49-F238E27FC236}">
              <a16:creationId xmlns:a16="http://schemas.microsoft.com/office/drawing/2014/main" id="{B277E4CF-F20F-7748-A615-6B102CADBAFC}"/>
            </a:ext>
          </a:extLst>
        </xdr:cNvPr>
        <xdr:cNvSpPr txBox="1"/>
      </xdr:nvSpPr>
      <xdr:spPr>
        <a:xfrm>
          <a:off x="4706938" y="3623469"/>
          <a:ext cx="223044" cy="211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B</a:t>
          </a:r>
        </a:p>
      </xdr:txBody>
    </xdr:sp>
    <xdr:clientData/>
  </xdr:twoCellAnchor>
  <xdr:twoCellAnchor>
    <xdr:from>
      <xdr:col>15</xdr:col>
      <xdr:colOff>211667</xdr:colOff>
      <xdr:row>26</xdr:row>
      <xdr:rowOff>120649</xdr:rowOff>
    </xdr:from>
    <xdr:to>
      <xdr:col>18</xdr:col>
      <xdr:colOff>1137709</xdr:colOff>
      <xdr:row>44</xdr:row>
      <xdr:rowOff>21167</xdr:rowOff>
    </xdr:to>
    <xdr:graphicFrame macro="">
      <xdr:nvGraphicFramePr>
        <xdr:cNvPr id="17" name="Chart 16">
          <a:extLst>
            <a:ext uri="{FF2B5EF4-FFF2-40B4-BE49-F238E27FC236}">
              <a16:creationId xmlns:a16="http://schemas.microsoft.com/office/drawing/2014/main" id="{C8BCCD04-1FAD-934F-AC35-C88D2C3DE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264583</xdr:colOff>
      <xdr:row>26</xdr:row>
      <xdr:rowOff>137581</xdr:rowOff>
    </xdr:from>
    <xdr:to>
      <xdr:col>31</xdr:col>
      <xdr:colOff>476250</xdr:colOff>
      <xdr:row>45</xdr:row>
      <xdr:rowOff>133347</xdr:rowOff>
    </xdr:to>
    <xdr:graphicFrame macro="">
      <xdr:nvGraphicFramePr>
        <xdr:cNvPr id="18" name="Chart 17">
          <a:extLst>
            <a:ext uri="{FF2B5EF4-FFF2-40B4-BE49-F238E27FC236}">
              <a16:creationId xmlns:a16="http://schemas.microsoft.com/office/drawing/2014/main" id="{F66E020D-3A28-2444-9A9E-556CB0F33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32</xdr:col>
      <xdr:colOff>84665</xdr:colOff>
      <xdr:row>26</xdr:row>
      <xdr:rowOff>120650</xdr:rowOff>
    </xdr:from>
    <xdr:to>
      <xdr:col>40</xdr:col>
      <xdr:colOff>275167</xdr:colOff>
      <xdr:row>45</xdr:row>
      <xdr:rowOff>127000</xdr:rowOff>
    </xdr:to>
    <xdr:graphicFrame macro="">
      <xdr:nvGraphicFramePr>
        <xdr:cNvPr id="19" name="Chart 18">
          <a:extLst>
            <a:ext uri="{FF2B5EF4-FFF2-40B4-BE49-F238E27FC236}">
              <a16:creationId xmlns:a16="http://schemas.microsoft.com/office/drawing/2014/main" id="{B126448E-A282-3B48-B637-3BBD0BC39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12</xdr:col>
      <xdr:colOff>439789</xdr:colOff>
      <xdr:row>9</xdr:row>
      <xdr:rowOff>130969</xdr:rowOff>
    </xdr:from>
    <xdr:ext cx="4175073" cy="2282031"/>
    <xdr:pic>
      <xdr:nvPicPr>
        <xdr:cNvPr id="20" name="Picture 19">
          <a:extLst>
            <a:ext uri="{FF2B5EF4-FFF2-40B4-BE49-F238E27FC236}">
              <a16:creationId xmlns:a16="http://schemas.microsoft.com/office/drawing/2014/main" id="{F03F9202-E696-B04E-B189-955177BEB55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16989" y="1845469"/>
          <a:ext cx="4175073" cy="22820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455084</xdr:colOff>
      <xdr:row>9</xdr:row>
      <xdr:rowOff>127002</xdr:rowOff>
    </xdr:from>
    <xdr:ext cx="3328458" cy="2300054"/>
    <xdr:pic>
      <xdr:nvPicPr>
        <xdr:cNvPr id="21" name="Picture 20" descr="ReprojectableEruopa - ArcMap">
          <a:extLst>
            <a:ext uri="{FF2B5EF4-FFF2-40B4-BE49-F238E27FC236}">
              <a16:creationId xmlns:a16="http://schemas.microsoft.com/office/drawing/2014/main" id="{BD1E3D3E-FF0E-FE42-8F82-45225C28E304}"/>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43909" t="46638" r="9405" b="22893"/>
        <a:stretch/>
      </xdr:blipFill>
      <xdr:spPr>
        <a:xfrm>
          <a:off x="10551584" y="1841502"/>
          <a:ext cx="3328458" cy="2300054"/>
        </a:xfrm>
        <a:prstGeom prst="rect">
          <a:avLst/>
        </a:prstGeom>
      </xdr:spPr>
    </xdr:pic>
    <xdr:clientData/>
  </xdr:oneCellAnchor>
  <xdr:oneCellAnchor>
    <xdr:from>
      <xdr:col>15</xdr:col>
      <xdr:colOff>941917</xdr:colOff>
      <xdr:row>18</xdr:row>
      <xdr:rowOff>116417</xdr:rowOff>
    </xdr:from>
    <xdr:ext cx="259879" cy="264560"/>
    <xdr:sp macro="" textlink="">
      <xdr:nvSpPr>
        <xdr:cNvPr id="22" name="TextBox 21">
          <a:extLst>
            <a:ext uri="{FF2B5EF4-FFF2-40B4-BE49-F238E27FC236}">
              <a16:creationId xmlns:a16="http://schemas.microsoft.com/office/drawing/2014/main" id="{1C1310A7-43EA-3346-ADAD-01D6ADE39E17}"/>
            </a:ext>
          </a:extLst>
        </xdr:cNvPr>
        <xdr:cNvSpPr txBox="1"/>
      </xdr:nvSpPr>
      <xdr:spPr>
        <a:xfrm>
          <a:off x="10771717" y="3545417"/>
          <a:ext cx="25987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C</a:t>
          </a:r>
        </a:p>
      </xdr:txBody>
    </xdr:sp>
    <xdr:clientData/>
  </xdr:oneCellAnchor>
  <xdr:oneCellAnchor>
    <xdr:from>
      <xdr:col>16</xdr:col>
      <xdr:colOff>1354667</xdr:colOff>
      <xdr:row>12</xdr:row>
      <xdr:rowOff>74083</xdr:rowOff>
    </xdr:from>
    <xdr:ext cx="291042" cy="264560"/>
    <xdr:sp macro="" textlink="">
      <xdr:nvSpPr>
        <xdr:cNvPr id="23" name="TextBox 22">
          <a:extLst>
            <a:ext uri="{FF2B5EF4-FFF2-40B4-BE49-F238E27FC236}">
              <a16:creationId xmlns:a16="http://schemas.microsoft.com/office/drawing/2014/main" id="{68F4EB0C-ADF6-F44E-A4EC-C600B7F20EC8}"/>
            </a:ext>
          </a:extLst>
        </xdr:cNvPr>
        <xdr:cNvSpPr txBox="1"/>
      </xdr:nvSpPr>
      <xdr:spPr>
        <a:xfrm>
          <a:off x="11438467" y="2360083"/>
          <a:ext cx="29104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C'</a:t>
          </a:r>
        </a:p>
      </xdr:txBody>
    </xdr:sp>
    <xdr:clientData/>
  </xdr:oneCellAnchor>
  <xdr:twoCellAnchor>
    <xdr:from>
      <xdr:col>43</xdr:col>
      <xdr:colOff>201084</xdr:colOff>
      <xdr:row>26</xdr:row>
      <xdr:rowOff>25401</xdr:rowOff>
    </xdr:from>
    <xdr:to>
      <xdr:col>50</xdr:col>
      <xdr:colOff>476250</xdr:colOff>
      <xdr:row>39</xdr:row>
      <xdr:rowOff>69851</xdr:rowOff>
    </xdr:to>
    <xdr:graphicFrame macro="">
      <xdr:nvGraphicFramePr>
        <xdr:cNvPr id="24" name="Chart 23">
          <a:extLst>
            <a:ext uri="{FF2B5EF4-FFF2-40B4-BE49-F238E27FC236}">
              <a16:creationId xmlns:a16="http://schemas.microsoft.com/office/drawing/2014/main" id="{162B723D-7A50-F544-A7B6-3E15AA7AF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43</xdr:col>
      <xdr:colOff>190501</xdr:colOff>
      <xdr:row>41</xdr:row>
      <xdr:rowOff>25401</xdr:rowOff>
    </xdr:from>
    <xdr:to>
      <xdr:col>50</xdr:col>
      <xdr:colOff>465667</xdr:colOff>
      <xdr:row>55</xdr:row>
      <xdr:rowOff>101601</xdr:rowOff>
    </xdr:to>
    <xdr:graphicFrame macro="">
      <xdr:nvGraphicFramePr>
        <xdr:cNvPr id="25" name="Chart 24">
          <a:extLst>
            <a:ext uri="{FF2B5EF4-FFF2-40B4-BE49-F238E27FC236}">
              <a16:creationId xmlns:a16="http://schemas.microsoft.com/office/drawing/2014/main" id="{32E364E3-E0DD-284C-9B77-DCF72BF9B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17</xdr:col>
      <xdr:colOff>904876</xdr:colOff>
      <xdr:row>9</xdr:row>
      <xdr:rowOff>119063</xdr:rowOff>
    </xdr:from>
    <xdr:ext cx="4433092" cy="2446765"/>
    <xdr:pic>
      <xdr:nvPicPr>
        <xdr:cNvPr id="26" name="Picture 25">
          <a:extLst>
            <a:ext uri="{FF2B5EF4-FFF2-40B4-BE49-F238E27FC236}">
              <a16:creationId xmlns:a16="http://schemas.microsoft.com/office/drawing/2014/main" id="{635CBBCB-0DA1-B044-B130-88B061230D2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118976" y="1833563"/>
          <a:ext cx="4433092" cy="24467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1107282</xdr:colOff>
      <xdr:row>9</xdr:row>
      <xdr:rowOff>107156</xdr:rowOff>
    </xdr:from>
    <xdr:ext cx="3752085" cy="2543969"/>
    <xdr:pic>
      <xdr:nvPicPr>
        <xdr:cNvPr id="27" name="Picture 26" descr="ReprojectableEruopa - ArcMap">
          <a:extLst>
            <a:ext uri="{FF2B5EF4-FFF2-40B4-BE49-F238E27FC236}">
              <a16:creationId xmlns:a16="http://schemas.microsoft.com/office/drawing/2014/main" id="{AEDB9F7C-CB94-F742-9A7A-007F8F973BF3}"/>
            </a:ext>
          </a:extLst>
        </xdr:cNvPr>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41959" t="55809" r="13851" b="14740"/>
        <a:stretch/>
      </xdr:blipFill>
      <xdr:spPr>
        <a:xfrm>
          <a:off x="13464382" y="1821656"/>
          <a:ext cx="3752085" cy="2543969"/>
        </a:xfrm>
        <a:prstGeom prst="rect">
          <a:avLst/>
        </a:prstGeom>
      </xdr:spPr>
    </xdr:pic>
    <xdr:clientData/>
  </xdr:oneCellAnchor>
  <xdr:oneCellAnchor>
    <xdr:from>
      <xdr:col>20</xdr:col>
      <xdr:colOff>488156</xdr:colOff>
      <xdr:row>11</xdr:row>
      <xdr:rowOff>130968</xdr:rowOff>
    </xdr:from>
    <xdr:ext cx="714375" cy="264560"/>
    <xdr:sp macro="" textlink="">
      <xdr:nvSpPr>
        <xdr:cNvPr id="28" name="TextBox 27">
          <a:extLst>
            <a:ext uri="{FF2B5EF4-FFF2-40B4-BE49-F238E27FC236}">
              <a16:creationId xmlns:a16="http://schemas.microsoft.com/office/drawing/2014/main" id="{3531095C-75F3-784B-9659-1CD996A933F1}"/>
            </a:ext>
          </a:extLst>
        </xdr:cNvPr>
        <xdr:cNvSpPr txBox="1"/>
      </xdr:nvSpPr>
      <xdr:spPr>
        <a:xfrm>
          <a:off x="13950156" y="2226468"/>
          <a:ext cx="7143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D</a:t>
          </a:r>
        </a:p>
      </xdr:txBody>
    </xdr:sp>
    <xdr:clientData/>
  </xdr:oneCellAnchor>
  <xdr:oneCellAnchor>
    <xdr:from>
      <xdr:col>21</xdr:col>
      <xdr:colOff>678656</xdr:colOff>
      <xdr:row>19</xdr:row>
      <xdr:rowOff>119060</xdr:rowOff>
    </xdr:from>
    <xdr:ext cx="631031" cy="264560"/>
    <xdr:sp macro="" textlink="">
      <xdr:nvSpPr>
        <xdr:cNvPr id="29" name="TextBox 28">
          <a:extLst>
            <a:ext uri="{FF2B5EF4-FFF2-40B4-BE49-F238E27FC236}">
              <a16:creationId xmlns:a16="http://schemas.microsoft.com/office/drawing/2014/main" id="{DF408242-43D6-B640-9431-05E541AFD441}"/>
            </a:ext>
          </a:extLst>
        </xdr:cNvPr>
        <xdr:cNvSpPr txBox="1"/>
      </xdr:nvSpPr>
      <xdr:spPr>
        <a:xfrm>
          <a:off x="14813756" y="3738560"/>
          <a:ext cx="6310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D'</a:t>
          </a:r>
        </a:p>
      </xdr:txBody>
    </xdr:sp>
    <xdr:clientData/>
  </xdr:oneCellAnchor>
  <xdr:twoCellAnchor>
    <xdr:from>
      <xdr:col>57</xdr:col>
      <xdr:colOff>178594</xdr:colOff>
      <xdr:row>26</xdr:row>
      <xdr:rowOff>45243</xdr:rowOff>
    </xdr:from>
    <xdr:to>
      <xdr:col>64</xdr:col>
      <xdr:colOff>500063</xdr:colOff>
      <xdr:row>39</xdr:row>
      <xdr:rowOff>85725</xdr:rowOff>
    </xdr:to>
    <xdr:graphicFrame macro="">
      <xdr:nvGraphicFramePr>
        <xdr:cNvPr id="30" name="Chart 29">
          <a:extLst>
            <a:ext uri="{FF2B5EF4-FFF2-40B4-BE49-F238E27FC236}">
              <a16:creationId xmlns:a16="http://schemas.microsoft.com/office/drawing/2014/main" id="{ADCEB0F8-B3D0-AF4D-B63E-1C6E51C83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57</xdr:col>
      <xdr:colOff>190499</xdr:colOff>
      <xdr:row>40</xdr:row>
      <xdr:rowOff>57150</xdr:rowOff>
    </xdr:from>
    <xdr:to>
      <xdr:col>64</xdr:col>
      <xdr:colOff>511968</xdr:colOff>
      <xdr:row>54</xdr:row>
      <xdr:rowOff>133350</xdr:rowOff>
    </xdr:to>
    <xdr:graphicFrame macro="">
      <xdr:nvGraphicFramePr>
        <xdr:cNvPr id="31" name="Chart 30">
          <a:extLst>
            <a:ext uri="{FF2B5EF4-FFF2-40B4-BE49-F238E27FC236}">
              <a16:creationId xmlns:a16="http://schemas.microsoft.com/office/drawing/2014/main" id="{25DE3A25-101D-DE45-8D8A-13D7B822A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2</xdr:col>
      <xdr:colOff>95250</xdr:colOff>
      <xdr:row>2</xdr:row>
      <xdr:rowOff>200025</xdr:rowOff>
    </xdr:from>
    <xdr:ext cx="1292464" cy="1018120"/>
    <xdr:pic>
      <xdr:nvPicPr>
        <xdr:cNvPr id="2" name="Picture 1">
          <a:extLst>
            <a:ext uri="{FF2B5EF4-FFF2-40B4-BE49-F238E27FC236}">
              <a16:creationId xmlns:a16="http://schemas.microsoft.com/office/drawing/2014/main" id="{CAC715B5-2DA4-E543-9D38-0A87CDB3215D}"/>
            </a:ext>
          </a:extLst>
        </xdr:cNvPr>
        <xdr:cNvPicPr>
          <a:picLocks noChangeAspect="1"/>
        </xdr:cNvPicPr>
      </xdr:nvPicPr>
      <xdr:blipFill>
        <a:blip xmlns:r="http://schemas.openxmlformats.org/officeDocument/2006/relationships" r:embed="rId1"/>
        <a:stretch>
          <a:fillRect/>
        </a:stretch>
      </xdr:blipFill>
      <xdr:spPr>
        <a:xfrm>
          <a:off x="1441450" y="568325"/>
          <a:ext cx="1292464" cy="1018120"/>
        </a:xfrm>
        <a:prstGeom prst="rect">
          <a:avLst/>
        </a:prstGeom>
      </xdr:spPr>
    </xdr:pic>
    <xdr:clientData/>
  </xdr:oneCellAnchor>
  <xdr:oneCellAnchor>
    <xdr:from>
      <xdr:col>3</xdr:col>
      <xdr:colOff>276225</xdr:colOff>
      <xdr:row>2</xdr:row>
      <xdr:rowOff>95250</xdr:rowOff>
    </xdr:from>
    <xdr:ext cx="1182727" cy="1316850"/>
    <xdr:pic>
      <xdr:nvPicPr>
        <xdr:cNvPr id="3" name="Picture 2">
          <a:extLst>
            <a:ext uri="{FF2B5EF4-FFF2-40B4-BE49-F238E27FC236}">
              <a16:creationId xmlns:a16="http://schemas.microsoft.com/office/drawing/2014/main" id="{ED7F66C9-D011-9B4A-B4C9-A64768074382}"/>
            </a:ext>
          </a:extLst>
        </xdr:cNvPr>
        <xdr:cNvPicPr>
          <a:picLocks noChangeAspect="1"/>
        </xdr:cNvPicPr>
      </xdr:nvPicPr>
      <xdr:blipFill>
        <a:blip xmlns:r="http://schemas.openxmlformats.org/officeDocument/2006/relationships" r:embed="rId2"/>
        <a:stretch>
          <a:fillRect/>
        </a:stretch>
      </xdr:blipFill>
      <xdr:spPr>
        <a:xfrm>
          <a:off x="2295525" y="476250"/>
          <a:ext cx="1182727" cy="1316850"/>
        </a:xfrm>
        <a:prstGeom prst="rect">
          <a:avLst/>
        </a:prstGeom>
      </xdr:spPr>
    </xdr:pic>
    <xdr:clientData/>
  </xdr:oneCellAnchor>
  <xdr:oneCellAnchor>
    <xdr:from>
      <xdr:col>0</xdr:col>
      <xdr:colOff>85725</xdr:colOff>
      <xdr:row>4</xdr:row>
      <xdr:rowOff>104775</xdr:rowOff>
    </xdr:from>
    <xdr:ext cx="3498850" cy="2017712"/>
    <xdr:pic>
      <xdr:nvPicPr>
        <xdr:cNvPr id="4" name="Picture 3">
          <a:extLst>
            <a:ext uri="{FF2B5EF4-FFF2-40B4-BE49-F238E27FC236}">
              <a16:creationId xmlns:a16="http://schemas.microsoft.com/office/drawing/2014/main" id="{A06F695D-3D20-8545-B070-60866E8C6F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66775"/>
          <a:ext cx="3498850" cy="20177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676275</xdr:colOff>
      <xdr:row>4</xdr:row>
      <xdr:rowOff>104775</xdr:rowOff>
    </xdr:from>
    <xdr:ext cx="3641725" cy="2017712"/>
    <xdr:pic>
      <xdr:nvPicPr>
        <xdr:cNvPr id="5" name="Picture 4">
          <a:extLst>
            <a:ext uri="{FF2B5EF4-FFF2-40B4-BE49-F238E27FC236}">
              <a16:creationId xmlns:a16="http://schemas.microsoft.com/office/drawing/2014/main" id="{B03718DD-5573-AA4D-A6E7-4F8B7CDD3F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95575" y="866775"/>
          <a:ext cx="3641725" cy="20177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571500</xdr:colOff>
      <xdr:row>17</xdr:row>
      <xdr:rowOff>57150</xdr:rowOff>
    </xdr:from>
    <xdr:to>
      <xdr:col>7</xdr:col>
      <xdr:colOff>1657350</xdr:colOff>
      <xdr:row>31</xdr:row>
      <xdr:rowOff>133350</xdr:rowOff>
    </xdr:to>
    <xdr:graphicFrame macro="">
      <xdr:nvGraphicFramePr>
        <xdr:cNvPr id="6" name="Chart 5">
          <a:extLst>
            <a:ext uri="{FF2B5EF4-FFF2-40B4-BE49-F238E27FC236}">
              <a16:creationId xmlns:a16="http://schemas.microsoft.com/office/drawing/2014/main" id="{30022FE2-785B-C14F-A7DA-539C67AF6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571500</xdr:colOff>
      <xdr:row>32</xdr:row>
      <xdr:rowOff>171450</xdr:rowOff>
    </xdr:from>
    <xdr:to>
      <xdr:col>7</xdr:col>
      <xdr:colOff>1657350</xdr:colOff>
      <xdr:row>47</xdr:row>
      <xdr:rowOff>57150</xdr:rowOff>
    </xdr:to>
    <xdr:graphicFrame macro="">
      <xdr:nvGraphicFramePr>
        <xdr:cNvPr id="7" name="Chart 6">
          <a:extLst>
            <a:ext uri="{FF2B5EF4-FFF2-40B4-BE49-F238E27FC236}">
              <a16:creationId xmlns:a16="http://schemas.microsoft.com/office/drawing/2014/main" id="{B31368DE-57AB-1B4C-9E93-1220C63C6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1181100</xdr:colOff>
      <xdr:row>4</xdr:row>
      <xdr:rowOff>161925</xdr:rowOff>
    </xdr:from>
    <xdr:ext cx="2520987" cy="1808162"/>
    <xdr:pic>
      <xdr:nvPicPr>
        <xdr:cNvPr id="8" name="Picture 7" descr="ReprojectableEruopa - ArcMap">
          <a:extLst>
            <a:ext uri="{FF2B5EF4-FFF2-40B4-BE49-F238E27FC236}">
              <a16:creationId xmlns:a16="http://schemas.microsoft.com/office/drawing/2014/main" id="{166D031A-BCCE-1040-9A51-AC02E6B38AD7}"/>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51541" t="37915" r="10012" b="36148"/>
        <a:stretch/>
      </xdr:blipFill>
      <xdr:spPr>
        <a:xfrm>
          <a:off x="4038600" y="923925"/>
          <a:ext cx="2520987" cy="1808162"/>
        </a:xfrm>
        <a:prstGeom prst="rect">
          <a:avLst/>
        </a:prstGeom>
      </xdr:spPr>
    </xdr:pic>
    <xdr:clientData/>
  </xdr:oneCellAnchor>
  <xdr:oneCellAnchor>
    <xdr:from>
      <xdr:col>5</xdr:col>
      <xdr:colOff>1457324</xdr:colOff>
      <xdr:row>11</xdr:row>
      <xdr:rowOff>76199</xdr:rowOff>
    </xdr:from>
    <xdr:ext cx="504825" cy="264560"/>
    <xdr:sp macro="" textlink="">
      <xdr:nvSpPr>
        <xdr:cNvPr id="9" name="TextBox 8">
          <a:extLst>
            <a:ext uri="{FF2B5EF4-FFF2-40B4-BE49-F238E27FC236}">
              <a16:creationId xmlns:a16="http://schemas.microsoft.com/office/drawing/2014/main" id="{292B1FB7-AF9A-BB42-87EB-486203E65B0C}"/>
            </a:ext>
          </a:extLst>
        </xdr:cNvPr>
        <xdr:cNvSpPr txBox="1"/>
      </xdr:nvSpPr>
      <xdr:spPr>
        <a:xfrm>
          <a:off x="4035424" y="2171699"/>
          <a:ext cx="5048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B</a:t>
          </a:r>
        </a:p>
      </xdr:txBody>
    </xdr:sp>
    <xdr:clientData/>
  </xdr:oneCellAnchor>
  <xdr:oneCellAnchor>
    <xdr:from>
      <xdr:col>6</xdr:col>
      <xdr:colOff>685800</xdr:colOff>
      <xdr:row>6</xdr:row>
      <xdr:rowOff>28574</xdr:rowOff>
    </xdr:from>
    <xdr:ext cx="457200" cy="264560"/>
    <xdr:sp macro="" textlink="">
      <xdr:nvSpPr>
        <xdr:cNvPr id="10" name="TextBox 9">
          <a:extLst>
            <a:ext uri="{FF2B5EF4-FFF2-40B4-BE49-F238E27FC236}">
              <a16:creationId xmlns:a16="http://schemas.microsoft.com/office/drawing/2014/main" id="{FB5DE0E8-3688-1F4D-8B23-86C6A00479A3}"/>
            </a:ext>
          </a:extLst>
        </xdr:cNvPr>
        <xdr:cNvSpPr txBox="1"/>
      </xdr:nvSpPr>
      <xdr:spPr>
        <a:xfrm>
          <a:off x="4711700" y="1171574"/>
          <a:ext cx="457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B'</a:t>
          </a:r>
        </a:p>
      </xdr:txBody>
    </xdr:sp>
    <xdr:clientData/>
  </xdr:oneCellAnchor>
  <xdr:oneCellAnchor>
    <xdr:from>
      <xdr:col>5</xdr:col>
      <xdr:colOff>1219200</xdr:colOff>
      <xdr:row>6</xdr:row>
      <xdr:rowOff>95250</xdr:rowOff>
    </xdr:from>
    <xdr:ext cx="266291" cy="264560"/>
    <xdr:sp macro="" textlink="">
      <xdr:nvSpPr>
        <xdr:cNvPr id="11" name="TextBox 10">
          <a:extLst>
            <a:ext uri="{FF2B5EF4-FFF2-40B4-BE49-F238E27FC236}">
              <a16:creationId xmlns:a16="http://schemas.microsoft.com/office/drawing/2014/main" id="{F379927A-C06F-AD41-8924-FCCAC21477E9}"/>
            </a:ext>
          </a:extLst>
        </xdr:cNvPr>
        <xdr:cNvSpPr txBox="1"/>
      </xdr:nvSpPr>
      <xdr:spPr>
        <a:xfrm>
          <a:off x="4038600" y="1238250"/>
          <a:ext cx="26629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A</a:t>
          </a:r>
        </a:p>
      </xdr:txBody>
    </xdr:sp>
    <xdr:clientData/>
  </xdr:oneCellAnchor>
  <xdr:oneCellAnchor>
    <xdr:from>
      <xdr:col>6</xdr:col>
      <xdr:colOff>838200</xdr:colOff>
      <xdr:row>11</xdr:row>
      <xdr:rowOff>171450</xdr:rowOff>
    </xdr:from>
    <xdr:ext cx="495300" cy="264560"/>
    <xdr:sp macro="" textlink="">
      <xdr:nvSpPr>
        <xdr:cNvPr id="12" name="TextBox 11">
          <a:extLst>
            <a:ext uri="{FF2B5EF4-FFF2-40B4-BE49-F238E27FC236}">
              <a16:creationId xmlns:a16="http://schemas.microsoft.com/office/drawing/2014/main" id="{DC2D67CD-38A2-1440-A5B4-3ED3926A1FDC}"/>
            </a:ext>
          </a:extLst>
        </xdr:cNvPr>
        <xdr:cNvSpPr txBox="1"/>
      </xdr:nvSpPr>
      <xdr:spPr>
        <a:xfrm>
          <a:off x="4711700" y="2266950"/>
          <a:ext cx="4953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A'</a:t>
          </a:r>
        </a:p>
      </xdr:txBody>
    </xdr:sp>
    <xdr:clientData/>
  </xdr:oneCellAnchor>
  <xdr:twoCellAnchor>
    <xdr:from>
      <xdr:col>17</xdr:col>
      <xdr:colOff>733425</xdr:colOff>
      <xdr:row>17</xdr:row>
      <xdr:rowOff>66675</xdr:rowOff>
    </xdr:from>
    <xdr:to>
      <xdr:col>19</xdr:col>
      <xdr:colOff>847725</xdr:colOff>
      <xdr:row>28</xdr:row>
      <xdr:rowOff>142875</xdr:rowOff>
    </xdr:to>
    <xdr:graphicFrame macro="">
      <xdr:nvGraphicFramePr>
        <xdr:cNvPr id="13" name="Chart 12">
          <a:extLst>
            <a:ext uri="{FF2B5EF4-FFF2-40B4-BE49-F238E27FC236}">
              <a16:creationId xmlns:a16="http://schemas.microsoft.com/office/drawing/2014/main" id="{8FB7F0A8-53D3-F343-AD87-042374766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742950</xdr:colOff>
      <xdr:row>29</xdr:row>
      <xdr:rowOff>152400</xdr:rowOff>
    </xdr:from>
    <xdr:to>
      <xdr:col>19</xdr:col>
      <xdr:colOff>857250</xdr:colOff>
      <xdr:row>43</xdr:row>
      <xdr:rowOff>38100</xdr:rowOff>
    </xdr:to>
    <xdr:graphicFrame macro="">
      <xdr:nvGraphicFramePr>
        <xdr:cNvPr id="14" name="Chart 13">
          <a:extLst>
            <a:ext uri="{FF2B5EF4-FFF2-40B4-BE49-F238E27FC236}">
              <a16:creationId xmlns:a16="http://schemas.microsoft.com/office/drawing/2014/main" id="{A0A0310E-1067-4E49-B708-E45DE95A8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352425</xdr:colOff>
      <xdr:row>19</xdr:row>
      <xdr:rowOff>171450</xdr:rowOff>
    </xdr:from>
    <xdr:to>
      <xdr:col>31</xdr:col>
      <xdr:colOff>47625</xdr:colOff>
      <xdr:row>30</xdr:row>
      <xdr:rowOff>247650</xdr:rowOff>
    </xdr:to>
    <xdr:graphicFrame macro="">
      <xdr:nvGraphicFramePr>
        <xdr:cNvPr id="15" name="Chart 14">
          <a:extLst>
            <a:ext uri="{FF2B5EF4-FFF2-40B4-BE49-F238E27FC236}">
              <a16:creationId xmlns:a16="http://schemas.microsoft.com/office/drawing/2014/main" id="{EA0A2BA4-A9C4-EC4E-BDDB-5427FA366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361950</xdr:colOff>
      <xdr:row>31</xdr:row>
      <xdr:rowOff>152400</xdr:rowOff>
    </xdr:from>
    <xdr:to>
      <xdr:col>31</xdr:col>
      <xdr:colOff>57150</xdr:colOff>
      <xdr:row>46</xdr:row>
      <xdr:rowOff>38100</xdr:rowOff>
    </xdr:to>
    <xdr:graphicFrame macro="">
      <xdr:nvGraphicFramePr>
        <xdr:cNvPr id="16" name="Chart 15">
          <a:extLst>
            <a:ext uri="{FF2B5EF4-FFF2-40B4-BE49-F238E27FC236}">
              <a16:creationId xmlns:a16="http://schemas.microsoft.com/office/drawing/2014/main" id="{23B0A879-DF31-6F42-A360-1F626DE29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7</xdr:col>
      <xdr:colOff>114300</xdr:colOff>
      <xdr:row>4</xdr:row>
      <xdr:rowOff>133350</xdr:rowOff>
    </xdr:from>
    <xdr:ext cx="3527425" cy="2017712"/>
    <xdr:pic>
      <xdr:nvPicPr>
        <xdr:cNvPr id="17" name="Picture 16">
          <a:extLst>
            <a:ext uri="{FF2B5EF4-FFF2-40B4-BE49-F238E27FC236}">
              <a16:creationId xmlns:a16="http://schemas.microsoft.com/office/drawing/2014/main" id="{17A22444-2F62-CD46-9A53-57A9BF3172C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826000" y="895350"/>
          <a:ext cx="3527425" cy="20177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34</xdr:col>
      <xdr:colOff>390525</xdr:colOff>
      <xdr:row>18</xdr:row>
      <xdr:rowOff>161925</xdr:rowOff>
    </xdr:from>
    <xdr:to>
      <xdr:col>42</xdr:col>
      <xdr:colOff>85725</xdr:colOff>
      <xdr:row>30</xdr:row>
      <xdr:rowOff>47625</xdr:rowOff>
    </xdr:to>
    <xdr:graphicFrame macro="">
      <xdr:nvGraphicFramePr>
        <xdr:cNvPr id="18" name="Chart 17">
          <a:extLst>
            <a:ext uri="{FF2B5EF4-FFF2-40B4-BE49-F238E27FC236}">
              <a16:creationId xmlns:a16="http://schemas.microsoft.com/office/drawing/2014/main" id="{08CE3113-9096-4144-A778-0331078D8B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8</xdr:col>
      <xdr:colOff>1314450</xdr:colOff>
      <xdr:row>4</xdr:row>
      <xdr:rowOff>152400</xdr:rowOff>
    </xdr:from>
    <xdr:ext cx="3013075" cy="1972022"/>
    <xdr:pic>
      <xdr:nvPicPr>
        <xdr:cNvPr id="19" name="Picture 18" descr="ReprojectableEruopa - ArcMap">
          <a:extLst>
            <a:ext uri="{FF2B5EF4-FFF2-40B4-BE49-F238E27FC236}">
              <a16:creationId xmlns:a16="http://schemas.microsoft.com/office/drawing/2014/main" id="{FB4F26D6-5954-CA40-9257-81D6086E99C2}"/>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50112" t="44845" r="11798" b="30505"/>
        <a:stretch/>
      </xdr:blipFill>
      <xdr:spPr>
        <a:xfrm>
          <a:off x="6051550" y="914400"/>
          <a:ext cx="3013075" cy="1972022"/>
        </a:xfrm>
        <a:prstGeom prst="rect">
          <a:avLst/>
        </a:prstGeom>
      </xdr:spPr>
    </xdr:pic>
    <xdr:clientData/>
  </xdr:oneCellAnchor>
  <xdr:oneCellAnchor>
    <xdr:from>
      <xdr:col>9</xdr:col>
      <xdr:colOff>638175</xdr:colOff>
      <xdr:row>5</xdr:row>
      <xdr:rowOff>85725</xdr:rowOff>
    </xdr:from>
    <xdr:ext cx="504825" cy="264560"/>
    <xdr:sp macro="" textlink="">
      <xdr:nvSpPr>
        <xdr:cNvPr id="20" name="TextBox 19">
          <a:extLst>
            <a:ext uri="{FF2B5EF4-FFF2-40B4-BE49-F238E27FC236}">
              <a16:creationId xmlns:a16="http://schemas.microsoft.com/office/drawing/2014/main" id="{185418C6-5C53-4D43-AE6C-37677DF5B7BC}"/>
            </a:ext>
          </a:extLst>
        </xdr:cNvPr>
        <xdr:cNvSpPr txBox="1"/>
      </xdr:nvSpPr>
      <xdr:spPr>
        <a:xfrm>
          <a:off x="6696075" y="1038225"/>
          <a:ext cx="5048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C</a:t>
          </a:r>
        </a:p>
      </xdr:txBody>
    </xdr:sp>
    <xdr:clientData/>
  </xdr:oneCellAnchor>
  <xdr:oneCellAnchor>
    <xdr:from>
      <xdr:col>9</xdr:col>
      <xdr:colOff>819150</xdr:colOff>
      <xdr:row>12</xdr:row>
      <xdr:rowOff>114299</xdr:rowOff>
    </xdr:from>
    <xdr:ext cx="400050" cy="264560"/>
    <xdr:sp macro="" textlink="">
      <xdr:nvSpPr>
        <xdr:cNvPr id="21" name="TextBox 20">
          <a:extLst>
            <a:ext uri="{FF2B5EF4-FFF2-40B4-BE49-F238E27FC236}">
              <a16:creationId xmlns:a16="http://schemas.microsoft.com/office/drawing/2014/main" id="{48532017-B19D-7F46-9BF2-A2829D1DBEDF}"/>
            </a:ext>
          </a:extLst>
        </xdr:cNvPr>
        <xdr:cNvSpPr txBox="1"/>
      </xdr:nvSpPr>
      <xdr:spPr>
        <a:xfrm>
          <a:off x="6724650" y="2400299"/>
          <a:ext cx="4000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C'</a:t>
          </a:r>
        </a:p>
      </xdr:txBody>
    </xdr:sp>
    <xdr:clientData/>
  </xdr:oneCellAnchor>
  <xdr:twoCellAnchor>
    <xdr:from>
      <xdr:col>46</xdr:col>
      <xdr:colOff>247650</xdr:colOff>
      <xdr:row>18</xdr:row>
      <xdr:rowOff>57150</xdr:rowOff>
    </xdr:from>
    <xdr:to>
      <xdr:col>53</xdr:col>
      <xdr:colOff>552450</xdr:colOff>
      <xdr:row>29</xdr:row>
      <xdr:rowOff>133350</xdr:rowOff>
    </xdr:to>
    <xdr:graphicFrame macro="">
      <xdr:nvGraphicFramePr>
        <xdr:cNvPr id="22" name="Chart 21">
          <a:extLst>
            <a:ext uri="{FF2B5EF4-FFF2-40B4-BE49-F238E27FC236}">
              <a16:creationId xmlns:a16="http://schemas.microsoft.com/office/drawing/2014/main" id="{99C9928C-78AD-6045-8619-77C286914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10</xdr:col>
      <xdr:colOff>704850</xdr:colOff>
      <xdr:row>4</xdr:row>
      <xdr:rowOff>171450</xdr:rowOff>
    </xdr:from>
    <xdr:ext cx="3679825" cy="2017712"/>
    <xdr:pic>
      <xdr:nvPicPr>
        <xdr:cNvPr id="23" name="Picture 22">
          <a:extLst>
            <a:ext uri="{FF2B5EF4-FFF2-40B4-BE49-F238E27FC236}">
              <a16:creationId xmlns:a16="http://schemas.microsoft.com/office/drawing/2014/main" id="{B2281434-CB1C-3D48-A66A-9634068DF6D7}"/>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397750" y="933450"/>
          <a:ext cx="3679825" cy="20177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466726</xdr:colOff>
      <xdr:row>4</xdr:row>
      <xdr:rowOff>171451</xdr:rowOff>
    </xdr:from>
    <xdr:ext cx="2911475" cy="1912937"/>
    <xdr:pic>
      <xdr:nvPicPr>
        <xdr:cNvPr id="24" name="Picture 23" descr="ReprojectableEruopa - ArcMap">
          <a:extLst>
            <a:ext uri="{FF2B5EF4-FFF2-40B4-BE49-F238E27FC236}">
              <a16:creationId xmlns:a16="http://schemas.microsoft.com/office/drawing/2014/main" id="{1E69AEB4-5447-024F-87BF-A34CF2D1339E}"/>
            </a:ext>
          </a:extLst>
        </xdr:cNvPr>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42018" t="49894" r="13822" b="23872"/>
        <a:stretch/>
      </xdr:blipFill>
      <xdr:spPr>
        <a:xfrm>
          <a:off x="8543926" y="933451"/>
          <a:ext cx="2911475" cy="1912937"/>
        </a:xfrm>
        <a:prstGeom prst="rect">
          <a:avLst/>
        </a:prstGeom>
      </xdr:spPr>
    </xdr:pic>
    <xdr:clientData/>
  </xdr:oneCellAnchor>
  <xdr:oneCellAnchor>
    <xdr:from>
      <xdr:col>12</xdr:col>
      <xdr:colOff>685800</xdr:colOff>
      <xdr:row>9</xdr:row>
      <xdr:rowOff>38100</xdr:rowOff>
    </xdr:from>
    <xdr:ext cx="514350" cy="264560"/>
    <xdr:sp macro="" textlink="">
      <xdr:nvSpPr>
        <xdr:cNvPr id="25" name="TextBox 24">
          <a:extLst>
            <a:ext uri="{FF2B5EF4-FFF2-40B4-BE49-F238E27FC236}">
              <a16:creationId xmlns:a16="http://schemas.microsoft.com/office/drawing/2014/main" id="{5F86A9D1-FB65-4047-85D2-A2CB0DDEA5C8}"/>
            </a:ext>
          </a:extLst>
        </xdr:cNvPr>
        <xdr:cNvSpPr txBox="1"/>
      </xdr:nvSpPr>
      <xdr:spPr>
        <a:xfrm>
          <a:off x="8750300" y="1752600"/>
          <a:ext cx="5143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D</a:t>
          </a:r>
        </a:p>
      </xdr:txBody>
    </xdr:sp>
    <xdr:clientData/>
  </xdr:oneCellAnchor>
  <xdr:oneCellAnchor>
    <xdr:from>
      <xdr:col>13</xdr:col>
      <xdr:colOff>819149</xdr:colOff>
      <xdr:row>10</xdr:row>
      <xdr:rowOff>85723</xdr:rowOff>
    </xdr:from>
    <xdr:ext cx="1038225" cy="264560"/>
    <xdr:sp macro="" textlink="">
      <xdr:nvSpPr>
        <xdr:cNvPr id="26" name="TextBox 25">
          <a:extLst>
            <a:ext uri="{FF2B5EF4-FFF2-40B4-BE49-F238E27FC236}">
              <a16:creationId xmlns:a16="http://schemas.microsoft.com/office/drawing/2014/main" id="{9177539F-58C7-994C-A18D-675BCEEC4559}"/>
            </a:ext>
          </a:extLst>
        </xdr:cNvPr>
        <xdr:cNvSpPr txBox="1"/>
      </xdr:nvSpPr>
      <xdr:spPr>
        <a:xfrm>
          <a:off x="9429749" y="1990723"/>
          <a:ext cx="10382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D'</a:t>
          </a:r>
        </a:p>
      </xdr:txBody>
    </xdr:sp>
    <xdr:clientData/>
  </xdr:oneCellAnchor>
  <xdr:twoCellAnchor>
    <xdr:from>
      <xdr:col>57</xdr:col>
      <xdr:colOff>209550</xdr:colOff>
      <xdr:row>17</xdr:row>
      <xdr:rowOff>28575</xdr:rowOff>
    </xdr:from>
    <xdr:to>
      <xdr:col>64</xdr:col>
      <xdr:colOff>19050</xdr:colOff>
      <xdr:row>28</xdr:row>
      <xdr:rowOff>104775</xdr:rowOff>
    </xdr:to>
    <xdr:graphicFrame macro="">
      <xdr:nvGraphicFramePr>
        <xdr:cNvPr id="27" name="Chart 26">
          <a:extLst>
            <a:ext uri="{FF2B5EF4-FFF2-40B4-BE49-F238E27FC236}">
              <a16:creationId xmlns:a16="http://schemas.microsoft.com/office/drawing/2014/main" id="{C9A970CC-4EB9-5B4B-B0AB-F23A58B146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68</xdr:col>
      <xdr:colOff>133350</xdr:colOff>
      <xdr:row>16</xdr:row>
      <xdr:rowOff>38100</xdr:rowOff>
    </xdr:from>
    <xdr:to>
      <xdr:col>75</xdr:col>
      <xdr:colOff>438150</xdr:colOff>
      <xdr:row>27</xdr:row>
      <xdr:rowOff>114300</xdr:rowOff>
    </xdr:to>
    <xdr:graphicFrame macro="">
      <xdr:nvGraphicFramePr>
        <xdr:cNvPr id="28" name="Chart 27">
          <a:extLst>
            <a:ext uri="{FF2B5EF4-FFF2-40B4-BE49-F238E27FC236}">
              <a16:creationId xmlns:a16="http://schemas.microsoft.com/office/drawing/2014/main" id="{247ED2A7-A64E-EC42-91D0-2E50021C9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13</xdr:col>
      <xdr:colOff>1562100</xdr:colOff>
      <xdr:row>5</xdr:row>
      <xdr:rowOff>57150</xdr:rowOff>
    </xdr:from>
    <xdr:ext cx="5950743" cy="609013"/>
    <xdr:sp macro="" textlink="">
      <xdr:nvSpPr>
        <xdr:cNvPr id="29" name="TextBox 28">
          <a:extLst>
            <a:ext uri="{FF2B5EF4-FFF2-40B4-BE49-F238E27FC236}">
              <a16:creationId xmlns:a16="http://schemas.microsoft.com/office/drawing/2014/main" id="{0F77981C-9BED-5D4F-AF96-18FFC487F561}"/>
            </a:ext>
          </a:extLst>
        </xdr:cNvPr>
        <xdr:cNvSpPr txBox="1"/>
      </xdr:nvSpPr>
      <xdr:spPr>
        <a:xfrm>
          <a:off x="9423400" y="1009650"/>
          <a:ext cx="5950743" cy="60901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n>
                <a:noFill/>
              </a:ln>
            </a:rPr>
            <a:t>Note</a:t>
          </a:r>
          <a:r>
            <a:rPr lang="en-US" sz="1100" baseline="0">
              <a:ln>
                <a:noFill/>
              </a:ln>
            </a:rPr>
            <a:t> for D-D' profile: this profiles goes right through the plates that are on the dome. The plates are near the beginning of the profile. </a:t>
          </a:r>
        </a:p>
        <a:p>
          <a:r>
            <a:rPr lang="en-US" sz="1100" baseline="0">
              <a:ln>
                <a:noFill/>
              </a:ln>
            </a:rPr>
            <a:t>Note for C-C' profile: there  appears to be a depression near the the end of </a:t>
          </a:r>
          <a:endParaRPr lang="en-US" sz="1100">
            <a:ln>
              <a:noFill/>
            </a:ln>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66675</xdr:colOff>
      <xdr:row>2</xdr:row>
      <xdr:rowOff>190500</xdr:rowOff>
    </xdr:from>
    <xdr:ext cx="1530229" cy="1085182"/>
    <xdr:pic>
      <xdr:nvPicPr>
        <xdr:cNvPr id="2" name="Picture 1">
          <a:extLst>
            <a:ext uri="{FF2B5EF4-FFF2-40B4-BE49-F238E27FC236}">
              <a16:creationId xmlns:a16="http://schemas.microsoft.com/office/drawing/2014/main" id="{37745926-4521-F648-81BB-7488DB73922E}"/>
            </a:ext>
          </a:extLst>
        </xdr:cNvPr>
        <xdr:cNvPicPr>
          <a:picLocks noChangeAspect="1"/>
        </xdr:cNvPicPr>
      </xdr:nvPicPr>
      <xdr:blipFill>
        <a:blip xmlns:r="http://schemas.openxmlformats.org/officeDocument/2006/relationships" r:embed="rId1"/>
        <a:stretch>
          <a:fillRect/>
        </a:stretch>
      </xdr:blipFill>
      <xdr:spPr>
        <a:xfrm>
          <a:off x="1412875" y="571500"/>
          <a:ext cx="1530229" cy="1085182"/>
        </a:xfrm>
        <a:prstGeom prst="rect">
          <a:avLst/>
        </a:prstGeom>
      </xdr:spPr>
    </xdr:pic>
    <xdr:clientData/>
  </xdr:oneCellAnchor>
  <xdr:oneCellAnchor>
    <xdr:from>
      <xdr:col>3</xdr:col>
      <xdr:colOff>457200</xdr:colOff>
      <xdr:row>2</xdr:row>
      <xdr:rowOff>47625</xdr:rowOff>
    </xdr:from>
    <xdr:ext cx="829128" cy="1316850"/>
    <xdr:pic>
      <xdr:nvPicPr>
        <xdr:cNvPr id="3" name="Picture 2">
          <a:extLst>
            <a:ext uri="{FF2B5EF4-FFF2-40B4-BE49-F238E27FC236}">
              <a16:creationId xmlns:a16="http://schemas.microsoft.com/office/drawing/2014/main" id="{CB205655-EF22-CB40-89E1-6F7A408899E6}"/>
            </a:ext>
          </a:extLst>
        </xdr:cNvPr>
        <xdr:cNvPicPr>
          <a:picLocks noChangeAspect="1"/>
        </xdr:cNvPicPr>
      </xdr:nvPicPr>
      <xdr:blipFill>
        <a:blip xmlns:r="http://schemas.openxmlformats.org/officeDocument/2006/relationships" r:embed="rId2"/>
        <a:stretch>
          <a:fillRect/>
        </a:stretch>
      </xdr:blipFill>
      <xdr:spPr>
        <a:xfrm>
          <a:off x="2476500" y="428625"/>
          <a:ext cx="829128" cy="1316850"/>
        </a:xfrm>
        <a:prstGeom prst="rect">
          <a:avLst/>
        </a:prstGeom>
      </xdr:spPr>
    </xdr:pic>
    <xdr:clientData/>
  </xdr:oneCellAnchor>
  <xdr:oneCellAnchor>
    <xdr:from>
      <xdr:col>0</xdr:col>
      <xdr:colOff>133350</xdr:colOff>
      <xdr:row>8</xdr:row>
      <xdr:rowOff>114300</xdr:rowOff>
    </xdr:from>
    <xdr:ext cx="3644900" cy="2016125"/>
    <xdr:pic>
      <xdr:nvPicPr>
        <xdr:cNvPr id="4" name="Picture 3">
          <a:extLst>
            <a:ext uri="{FF2B5EF4-FFF2-40B4-BE49-F238E27FC236}">
              <a16:creationId xmlns:a16="http://schemas.microsoft.com/office/drawing/2014/main" id="{08146441-22FB-BF47-8151-0ED6A25530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1638300"/>
          <a:ext cx="3644900" cy="2016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266700</xdr:colOff>
      <xdr:row>8</xdr:row>
      <xdr:rowOff>104775</xdr:rowOff>
    </xdr:from>
    <xdr:ext cx="3616325" cy="2016125"/>
    <xdr:pic>
      <xdr:nvPicPr>
        <xdr:cNvPr id="5" name="Picture 4">
          <a:extLst>
            <a:ext uri="{FF2B5EF4-FFF2-40B4-BE49-F238E27FC236}">
              <a16:creationId xmlns:a16="http://schemas.microsoft.com/office/drawing/2014/main" id="{EEF5C54D-F37F-FF4C-95EF-C3F2C82955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86000" y="1628775"/>
          <a:ext cx="3616325" cy="2016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981074</xdr:colOff>
      <xdr:row>9</xdr:row>
      <xdr:rowOff>28575</xdr:rowOff>
    </xdr:from>
    <xdr:ext cx="2225676" cy="1692275"/>
    <xdr:pic>
      <xdr:nvPicPr>
        <xdr:cNvPr id="6" name="Picture 5" descr="ReprojectableEruopa - ArcMap">
          <a:extLst>
            <a:ext uri="{FF2B5EF4-FFF2-40B4-BE49-F238E27FC236}">
              <a16:creationId xmlns:a16="http://schemas.microsoft.com/office/drawing/2014/main" id="{B40DE934-C4F6-444E-822B-7B6CAC012416}"/>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8089" t="44944" r="27153" b="37533"/>
        <a:stretch/>
      </xdr:blipFill>
      <xdr:spPr>
        <a:xfrm>
          <a:off x="4041774" y="1743075"/>
          <a:ext cx="2225676" cy="1692275"/>
        </a:xfrm>
        <a:prstGeom prst="rect">
          <a:avLst/>
        </a:prstGeom>
      </xdr:spPr>
    </xdr:pic>
    <xdr:clientData/>
  </xdr:oneCellAnchor>
  <xdr:oneCellAnchor>
    <xdr:from>
      <xdr:col>5</xdr:col>
      <xdr:colOff>1152525</xdr:colOff>
      <xdr:row>10</xdr:row>
      <xdr:rowOff>28575</xdr:rowOff>
    </xdr:from>
    <xdr:ext cx="261418" cy="264560"/>
    <xdr:sp macro="" textlink="">
      <xdr:nvSpPr>
        <xdr:cNvPr id="7" name="TextBox 6">
          <a:extLst>
            <a:ext uri="{FF2B5EF4-FFF2-40B4-BE49-F238E27FC236}">
              <a16:creationId xmlns:a16="http://schemas.microsoft.com/office/drawing/2014/main" id="{E16AEB3D-0D2B-5243-845A-E51AE7368BC7}"/>
            </a:ext>
          </a:extLst>
        </xdr:cNvPr>
        <xdr:cNvSpPr txBox="1"/>
      </xdr:nvSpPr>
      <xdr:spPr>
        <a:xfrm>
          <a:off x="4035425" y="1933575"/>
          <a:ext cx="2614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B</a:t>
          </a:r>
        </a:p>
      </xdr:txBody>
    </xdr:sp>
    <xdr:clientData/>
  </xdr:oneCellAnchor>
  <xdr:oneCellAnchor>
    <xdr:from>
      <xdr:col>6</xdr:col>
      <xdr:colOff>828675</xdr:colOff>
      <xdr:row>15</xdr:row>
      <xdr:rowOff>9525</xdr:rowOff>
    </xdr:from>
    <xdr:ext cx="292581" cy="264560"/>
    <xdr:sp macro="" textlink="">
      <xdr:nvSpPr>
        <xdr:cNvPr id="8" name="TextBox 7">
          <a:extLst>
            <a:ext uri="{FF2B5EF4-FFF2-40B4-BE49-F238E27FC236}">
              <a16:creationId xmlns:a16="http://schemas.microsoft.com/office/drawing/2014/main" id="{0E75411A-F017-0D4C-9C3F-8E130A6B261E}"/>
            </a:ext>
          </a:extLst>
        </xdr:cNvPr>
        <xdr:cNvSpPr txBox="1"/>
      </xdr:nvSpPr>
      <xdr:spPr>
        <a:xfrm>
          <a:off x="4714875" y="2867025"/>
          <a:ext cx="29258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B'</a:t>
          </a:r>
        </a:p>
      </xdr:txBody>
    </xdr:sp>
    <xdr:clientData/>
  </xdr:oneCellAnchor>
  <xdr:oneCellAnchor>
    <xdr:from>
      <xdr:col>5</xdr:col>
      <xdr:colOff>1114425</xdr:colOff>
      <xdr:row>14</xdr:row>
      <xdr:rowOff>133350</xdr:rowOff>
    </xdr:from>
    <xdr:ext cx="266291" cy="264560"/>
    <xdr:sp macro="" textlink="">
      <xdr:nvSpPr>
        <xdr:cNvPr id="9" name="TextBox 8">
          <a:extLst>
            <a:ext uri="{FF2B5EF4-FFF2-40B4-BE49-F238E27FC236}">
              <a16:creationId xmlns:a16="http://schemas.microsoft.com/office/drawing/2014/main" id="{C10BAE6D-AF0D-2F44-B863-9A7B4FFCD6DA}"/>
            </a:ext>
          </a:extLst>
        </xdr:cNvPr>
        <xdr:cNvSpPr txBox="1"/>
      </xdr:nvSpPr>
      <xdr:spPr>
        <a:xfrm>
          <a:off x="4035425" y="2800350"/>
          <a:ext cx="26629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clientData/>
  </xdr:oneCellAnchor>
  <xdr:oneCellAnchor>
    <xdr:from>
      <xdr:col>6</xdr:col>
      <xdr:colOff>895350</xdr:colOff>
      <xdr:row>10</xdr:row>
      <xdr:rowOff>28575</xdr:rowOff>
    </xdr:from>
    <xdr:ext cx="297454" cy="264560"/>
    <xdr:sp macro="" textlink="">
      <xdr:nvSpPr>
        <xdr:cNvPr id="10" name="TextBox 9">
          <a:extLst>
            <a:ext uri="{FF2B5EF4-FFF2-40B4-BE49-F238E27FC236}">
              <a16:creationId xmlns:a16="http://schemas.microsoft.com/office/drawing/2014/main" id="{79982697-BF15-5E4B-99CE-9FC64667FB3A}"/>
            </a:ext>
          </a:extLst>
        </xdr:cNvPr>
        <xdr:cNvSpPr txBox="1"/>
      </xdr:nvSpPr>
      <xdr:spPr>
        <a:xfrm>
          <a:off x="4705350" y="1933575"/>
          <a:ext cx="29745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A'</a:t>
          </a:r>
        </a:p>
      </xdr:txBody>
    </xdr:sp>
    <xdr:clientData/>
  </xdr:oneCellAnchor>
  <xdr:twoCellAnchor>
    <xdr:from>
      <xdr:col>5</xdr:col>
      <xdr:colOff>790575</xdr:colOff>
      <xdr:row>21</xdr:row>
      <xdr:rowOff>95250</xdr:rowOff>
    </xdr:from>
    <xdr:to>
      <xdr:col>8</xdr:col>
      <xdr:colOff>257175</xdr:colOff>
      <xdr:row>35</xdr:row>
      <xdr:rowOff>171450</xdr:rowOff>
    </xdr:to>
    <xdr:graphicFrame macro="">
      <xdr:nvGraphicFramePr>
        <xdr:cNvPr id="11" name="Chart 10">
          <a:extLst>
            <a:ext uri="{FF2B5EF4-FFF2-40B4-BE49-F238E27FC236}">
              <a16:creationId xmlns:a16="http://schemas.microsoft.com/office/drawing/2014/main" id="{3FAB39EB-0995-FB41-98CF-ACBD315C5F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823912</xdr:colOff>
      <xdr:row>36</xdr:row>
      <xdr:rowOff>180975</xdr:rowOff>
    </xdr:from>
    <xdr:to>
      <xdr:col>8</xdr:col>
      <xdr:colOff>290512</xdr:colOff>
      <xdr:row>51</xdr:row>
      <xdr:rowOff>66675</xdr:rowOff>
    </xdr:to>
    <xdr:graphicFrame macro="">
      <xdr:nvGraphicFramePr>
        <xdr:cNvPr id="12" name="Chart 11">
          <a:extLst>
            <a:ext uri="{FF2B5EF4-FFF2-40B4-BE49-F238E27FC236}">
              <a16:creationId xmlns:a16="http://schemas.microsoft.com/office/drawing/2014/main" id="{E4F3586C-ED46-A242-838C-507E66621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457200</xdr:colOff>
      <xdr:row>22</xdr:row>
      <xdr:rowOff>0</xdr:rowOff>
    </xdr:from>
    <xdr:to>
      <xdr:col>19</xdr:col>
      <xdr:colOff>1524000</xdr:colOff>
      <xdr:row>33</xdr:row>
      <xdr:rowOff>76200</xdr:rowOff>
    </xdr:to>
    <xdr:graphicFrame macro="">
      <xdr:nvGraphicFramePr>
        <xdr:cNvPr id="13" name="Chart 12">
          <a:extLst>
            <a:ext uri="{FF2B5EF4-FFF2-40B4-BE49-F238E27FC236}">
              <a16:creationId xmlns:a16="http://schemas.microsoft.com/office/drawing/2014/main" id="{5E1CFA63-9DA7-F74B-80BC-45F490807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476250</xdr:colOff>
      <xdr:row>34</xdr:row>
      <xdr:rowOff>28575</xdr:rowOff>
    </xdr:from>
    <xdr:to>
      <xdr:col>19</xdr:col>
      <xdr:colOff>1543050</xdr:colOff>
      <xdr:row>47</xdr:row>
      <xdr:rowOff>104775</xdr:rowOff>
    </xdr:to>
    <xdr:graphicFrame macro="">
      <xdr:nvGraphicFramePr>
        <xdr:cNvPr id="14" name="Chart 13">
          <a:extLst>
            <a:ext uri="{FF2B5EF4-FFF2-40B4-BE49-F238E27FC236}">
              <a16:creationId xmlns:a16="http://schemas.microsoft.com/office/drawing/2014/main" id="{CF1B5067-A6DC-7D40-B502-0F7EBDD2F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2</xdr:col>
      <xdr:colOff>142875</xdr:colOff>
      <xdr:row>2</xdr:row>
      <xdr:rowOff>95250</xdr:rowOff>
    </xdr:from>
    <xdr:ext cx="1438781" cy="1182727"/>
    <xdr:pic>
      <xdr:nvPicPr>
        <xdr:cNvPr id="2" name="Picture 1">
          <a:extLst>
            <a:ext uri="{FF2B5EF4-FFF2-40B4-BE49-F238E27FC236}">
              <a16:creationId xmlns:a16="http://schemas.microsoft.com/office/drawing/2014/main" id="{ADAC9C23-75A9-0E4D-93B4-B8CF25338C4D}"/>
            </a:ext>
          </a:extLst>
        </xdr:cNvPr>
        <xdr:cNvPicPr>
          <a:picLocks noChangeAspect="1"/>
        </xdr:cNvPicPr>
      </xdr:nvPicPr>
      <xdr:blipFill>
        <a:blip xmlns:r="http://schemas.openxmlformats.org/officeDocument/2006/relationships" r:embed="rId1"/>
        <a:stretch>
          <a:fillRect/>
        </a:stretch>
      </xdr:blipFill>
      <xdr:spPr>
        <a:xfrm>
          <a:off x="1489075" y="476250"/>
          <a:ext cx="1438781" cy="1182727"/>
        </a:xfrm>
        <a:prstGeom prst="rect">
          <a:avLst/>
        </a:prstGeom>
      </xdr:spPr>
    </xdr:pic>
    <xdr:clientData/>
  </xdr:oneCellAnchor>
  <xdr:oneCellAnchor>
    <xdr:from>
      <xdr:col>3</xdr:col>
      <xdr:colOff>114300</xdr:colOff>
      <xdr:row>2</xdr:row>
      <xdr:rowOff>76200</xdr:rowOff>
    </xdr:from>
    <xdr:ext cx="1469263" cy="1231499"/>
    <xdr:pic>
      <xdr:nvPicPr>
        <xdr:cNvPr id="3" name="Picture 2">
          <a:extLst>
            <a:ext uri="{FF2B5EF4-FFF2-40B4-BE49-F238E27FC236}">
              <a16:creationId xmlns:a16="http://schemas.microsoft.com/office/drawing/2014/main" id="{E9BA33A4-234B-0746-BB89-4C4EE6716A4C}"/>
            </a:ext>
          </a:extLst>
        </xdr:cNvPr>
        <xdr:cNvPicPr>
          <a:picLocks noChangeAspect="1"/>
        </xdr:cNvPicPr>
      </xdr:nvPicPr>
      <xdr:blipFill>
        <a:blip xmlns:r="http://schemas.openxmlformats.org/officeDocument/2006/relationships" r:embed="rId2"/>
        <a:stretch>
          <a:fillRect/>
        </a:stretch>
      </xdr:blipFill>
      <xdr:spPr>
        <a:xfrm>
          <a:off x="2133600" y="457200"/>
          <a:ext cx="1469263" cy="1231499"/>
        </a:xfrm>
        <a:prstGeom prst="rect">
          <a:avLst/>
        </a:prstGeom>
      </xdr:spPr>
    </xdr:pic>
    <xdr:clientData/>
  </xdr:oneCellAnchor>
  <xdr:oneCellAnchor>
    <xdr:from>
      <xdr:col>0</xdr:col>
      <xdr:colOff>95250</xdr:colOff>
      <xdr:row>4</xdr:row>
      <xdr:rowOff>161925</xdr:rowOff>
    </xdr:from>
    <xdr:ext cx="3438525" cy="2016125"/>
    <xdr:pic>
      <xdr:nvPicPr>
        <xdr:cNvPr id="4" name="Picture 3">
          <a:extLst>
            <a:ext uri="{FF2B5EF4-FFF2-40B4-BE49-F238E27FC236}">
              <a16:creationId xmlns:a16="http://schemas.microsoft.com/office/drawing/2014/main" id="{48175B95-81A9-4649-8AE2-0A0866E0FC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923925"/>
          <a:ext cx="3438525" cy="2016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1571625</xdr:colOff>
      <xdr:row>4</xdr:row>
      <xdr:rowOff>142875</xdr:rowOff>
    </xdr:from>
    <xdr:ext cx="3667125" cy="2016125"/>
    <xdr:pic>
      <xdr:nvPicPr>
        <xdr:cNvPr id="5" name="Picture 4">
          <a:extLst>
            <a:ext uri="{FF2B5EF4-FFF2-40B4-BE49-F238E27FC236}">
              <a16:creationId xmlns:a16="http://schemas.microsoft.com/office/drawing/2014/main" id="{6DDFB255-CD31-D34D-A933-2C8ECC2935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16125" y="904875"/>
          <a:ext cx="3667125" cy="2016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419100</xdr:colOff>
      <xdr:row>5</xdr:row>
      <xdr:rowOff>152400</xdr:rowOff>
    </xdr:from>
    <xdr:ext cx="2670175" cy="1482725"/>
    <xdr:pic>
      <xdr:nvPicPr>
        <xdr:cNvPr id="6" name="Picture 5" descr="ReprojectableEruopa - ArcMap">
          <a:extLst>
            <a:ext uri="{FF2B5EF4-FFF2-40B4-BE49-F238E27FC236}">
              <a16:creationId xmlns:a16="http://schemas.microsoft.com/office/drawing/2014/main" id="{BA1887CE-304F-CE41-9549-1D435B980AFC}"/>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0945" t="59497" r="18940" b="25159"/>
        <a:stretch/>
      </xdr:blipFill>
      <xdr:spPr>
        <a:xfrm>
          <a:off x="3784600" y="1104900"/>
          <a:ext cx="2670175" cy="1482725"/>
        </a:xfrm>
        <a:prstGeom prst="rect">
          <a:avLst/>
        </a:prstGeom>
      </xdr:spPr>
    </xdr:pic>
    <xdr:clientData/>
  </xdr:oneCellAnchor>
  <xdr:oneCellAnchor>
    <xdr:from>
      <xdr:col>5</xdr:col>
      <xdr:colOff>695325</xdr:colOff>
      <xdr:row>7</xdr:row>
      <xdr:rowOff>114300</xdr:rowOff>
    </xdr:from>
    <xdr:ext cx="733425" cy="264560"/>
    <xdr:sp macro="" textlink="">
      <xdr:nvSpPr>
        <xdr:cNvPr id="7" name="TextBox 6">
          <a:extLst>
            <a:ext uri="{FF2B5EF4-FFF2-40B4-BE49-F238E27FC236}">
              <a16:creationId xmlns:a16="http://schemas.microsoft.com/office/drawing/2014/main" id="{13AB2E12-8CAC-454A-9C8C-A57C7995662C}"/>
            </a:ext>
          </a:extLst>
        </xdr:cNvPr>
        <xdr:cNvSpPr txBox="1"/>
      </xdr:nvSpPr>
      <xdr:spPr>
        <a:xfrm>
          <a:off x="4035425" y="1447800"/>
          <a:ext cx="7334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A</a:t>
          </a:r>
        </a:p>
      </xdr:txBody>
    </xdr:sp>
    <xdr:clientData/>
  </xdr:oneCellAnchor>
  <xdr:twoCellAnchor>
    <xdr:from>
      <xdr:col>6</xdr:col>
      <xdr:colOff>285750</xdr:colOff>
      <xdr:row>11</xdr:row>
      <xdr:rowOff>152400</xdr:rowOff>
    </xdr:from>
    <xdr:to>
      <xdr:col>6</xdr:col>
      <xdr:colOff>847725</xdr:colOff>
      <xdr:row>13</xdr:row>
      <xdr:rowOff>85725</xdr:rowOff>
    </xdr:to>
    <xdr:sp macro="" textlink="">
      <xdr:nvSpPr>
        <xdr:cNvPr id="8" name="TextBox 7">
          <a:extLst>
            <a:ext uri="{FF2B5EF4-FFF2-40B4-BE49-F238E27FC236}">
              <a16:creationId xmlns:a16="http://schemas.microsoft.com/office/drawing/2014/main" id="{8DE2D71C-5A5A-124A-9241-EA5B95D4FBD6}"/>
            </a:ext>
          </a:extLst>
        </xdr:cNvPr>
        <xdr:cNvSpPr txBox="1"/>
      </xdr:nvSpPr>
      <xdr:spPr>
        <a:xfrm>
          <a:off x="4324350" y="2247900"/>
          <a:ext cx="3841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a:t>
          </a:r>
        </a:p>
      </xdr:txBody>
    </xdr:sp>
    <xdr:clientData/>
  </xdr:twoCellAnchor>
  <xdr:oneCellAnchor>
    <xdr:from>
      <xdr:col>5</xdr:col>
      <xdr:colOff>790575</xdr:colOff>
      <xdr:row>11</xdr:row>
      <xdr:rowOff>171449</xdr:rowOff>
    </xdr:from>
    <xdr:ext cx="723900" cy="264560"/>
    <xdr:sp macro="" textlink="">
      <xdr:nvSpPr>
        <xdr:cNvPr id="9" name="TextBox 8">
          <a:extLst>
            <a:ext uri="{FF2B5EF4-FFF2-40B4-BE49-F238E27FC236}">
              <a16:creationId xmlns:a16="http://schemas.microsoft.com/office/drawing/2014/main" id="{4D4CDBCC-04D3-5C4E-9FAE-D1E001CDFEC5}"/>
            </a:ext>
          </a:extLst>
        </xdr:cNvPr>
        <xdr:cNvSpPr txBox="1"/>
      </xdr:nvSpPr>
      <xdr:spPr>
        <a:xfrm>
          <a:off x="4041775" y="2266949"/>
          <a:ext cx="7239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B</a:t>
          </a:r>
        </a:p>
      </xdr:txBody>
    </xdr:sp>
    <xdr:clientData/>
  </xdr:oneCellAnchor>
  <xdr:twoCellAnchor>
    <xdr:from>
      <xdr:col>6</xdr:col>
      <xdr:colOff>504825</xdr:colOff>
      <xdr:row>7</xdr:row>
      <xdr:rowOff>142875</xdr:rowOff>
    </xdr:from>
    <xdr:to>
      <xdr:col>6</xdr:col>
      <xdr:colOff>1152525</xdr:colOff>
      <xdr:row>10</xdr:row>
      <xdr:rowOff>76200</xdr:rowOff>
    </xdr:to>
    <xdr:sp macro="" textlink="">
      <xdr:nvSpPr>
        <xdr:cNvPr id="10" name="TextBox 9">
          <a:extLst>
            <a:ext uri="{FF2B5EF4-FFF2-40B4-BE49-F238E27FC236}">
              <a16:creationId xmlns:a16="http://schemas.microsoft.com/office/drawing/2014/main" id="{B86DD92C-7AB7-564E-B5C8-470BF65BA1B3}"/>
            </a:ext>
          </a:extLst>
        </xdr:cNvPr>
        <xdr:cNvSpPr txBox="1"/>
      </xdr:nvSpPr>
      <xdr:spPr>
        <a:xfrm>
          <a:off x="4543425" y="1476375"/>
          <a:ext cx="165100"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a:t>
          </a:r>
        </a:p>
      </xdr:txBody>
    </xdr:sp>
    <xdr:clientData/>
  </xdr:twoCellAnchor>
  <xdr:twoCellAnchor>
    <xdr:from>
      <xdr:col>5</xdr:col>
      <xdr:colOff>533400</xdr:colOff>
      <xdr:row>17</xdr:row>
      <xdr:rowOff>0</xdr:rowOff>
    </xdr:from>
    <xdr:to>
      <xdr:col>7</xdr:col>
      <xdr:colOff>1905000</xdr:colOff>
      <xdr:row>31</xdr:row>
      <xdr:rowOff>76200</xdr:rowOff>
    </xdr:to>
    <xdr:graphicFrame macro="">
      <xdr:nvGraphicFramePr>
        <xdr:cNvPr id="11" name="Chart 10">
          <a:extLst>
            <a:ext uri="{FF2B5EF4-FFF2-40B4-BE49-F238E27FC236}">
              <a16:creationId xmlns:a16="http://schemas.microsoft.com/office/drawing/2014/main" id="{C7052B9D-0F86-3D4B-902C-79973924FA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552450</xdr:colOff>
      <xdr:row>32</xdr:row>
      <xdr:rowOff>38100</xdr:rowOff>
    </xdr:from>
    <xdr:to>
      <xdr:col>7</xdr:col>
      <xdr:colOff>1924050</xdr:colOff>
      <xdr:row>46</xdr:row>
      <xdr:rowOff>114300</xdr:rowOff>
    </xdr:to>
    <xdr:graphicFrame macro="">
      <xdr:nvGraphicFramePr>
        <xdr:cNvPr id="12" name="Chart 11">
          <a:extLst>
            <a:ext uri="{FF2B5EF4-FFF2-40B4-BE49-F238E27FC236}">
              <a16:creationId xmlns:a16="http://schemas.microsoft.com/office/drawing/2014/main" id="{75DA3C0C-1795-8D41-BDA8-63328B7C2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628650</xdr:colOff>
      <xdr:row>19</xdr:row>
      <xdr:rowOff>114300</xdr:rowOff>
    </xdr:from>
    <xdr:to>
      <xdr:col>19</xdr:col>
      <xdr:colOff>885825</xdr:colOff>
      <xdr:row>33</xdr:row>
      <xdr:rowOff>0</xdr:rowOff>
    </xdr:to>
    <xdr:graphicFrame macro="">
      <xdr:nvGraphicFramePr>
        <xdr:cNvPr id="13" name="Chart 12">
          <a:extLst>
            <a:ext uri="{FF2B5EF4-FFF2-40B4-BE49-F238E27FC236}">
              <a16:creationId xmlns:a16="http://schemas.microsoft.com/office/drawing/2014/main" id="{35B2D342-D16E-BF4E-B37B-4771778DAA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638175</xdr:colOff>
      <xdr:row>33</xdr:row>
      <xdr:rowOff>171450</xdr:rowOff>
    </xdr:from>
    <xdr:to>
      <xdr:col>19</xdr:col>
      <xdr:colOff>895350</xdr:colOff>
      <xdr:row>48</xdr:row>
      <xdr:rowOff>57150</xdr:rowOff>
    </xdr:to>
    <xdr:graphicFrame macro="">
      <xdr:nvGraphicFramePr>
        <xdr:cNvPr id="14" name="Chart 13">
          <a:extLst>
            <a:ext uri="{FF2B5EF4-FFF2-40B4-BE49-F238E27FC236}">
              <a16:creationId xmlns:a16="http://schemas.microsoft.com/office/drawing/2014/main" id="{E55DA9FE-7B7A-8942-8FAF-D7D406551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uropa%20Domes%20Database%202018-2019/Europa%20Domes%20Summer%202018/Dome_Profiles/Dome_Heights_Various_Metho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3700rA"/>
      <sheetName val="3701rA"/>
      <sheetName val="3701rB_3a"/>
      <sheetName val="3713rA"/>
      <sheetName val="3713rB"/>
      <sheetName val="3713rB-prime"/>
      <sheetName val="3713rB-double prime"/>
      <sheetName val="3726A_Fig4c"/>
      <sheetName val="3726rA'_Fig4d"/>
      <sheetName val="3726A''_Fig4b"/>
      <sheetName val="3726rB"/>
      <sheetName val="3739rA"/>
      <sheetName val="3739rB"/>
      <sheetName val="3752rA"/>
      <sheetName val="3752B_Fig4a"/>
      <sheetName val="3752rC"/>
      <sheetName val="3752rD"/>
      <sheetName val="3752rE"/>
      <sheetName val="3765rA"/>
      <sheetName val="3765rA-Prime"/>
      <sheetName val="3765rB"/>
      <sheetName val="3765rB-Prime"/>
      <sheetName val="3765rC"/>
      <sheetName val="3765rD"/>
      <sheetName val="E6_3700r_LQB"/>
      <sheetName val="E6_3700r_LQC"/>
      <sheetName val="E6_3701r_LQC"/>
      <sheetName val="E6_3739r_LQC"/>
      <sheetName val="E6_3739r_LQD"/>
      <sheetName val="E6_3752r_LQF"/>
      <sheetName val="E6_3752r_LQG"/>
      <sheetName val="E6_3752r_LQH"/>
      <sheetName val="E6_3765r_LQE"/>
      <sheetName val="E6_3765r_LQF"/>
      <sheetName val="E6_3765r_LQG"/>
      <sheetName val="E6_3765r_LQH"/>
      <sheetName val="E6_3765r_LQI"/>
      <sheetName val="E6_3765r_LQJ"/>
    </sheetNames>
    <sheetDataSet>
      <sheetData sheetId="0">
        <row r="2">
          <cell r="AA2">
            <v>-2.9700000000000001E-2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85866-E25F-5B44-BBB2-7424749B5AA0}">
  <dimension ref="A1:T104"/>
  <sheetViews>
    <sheetView topLeftCell="C49" zoomScale="72" zoomScaleNormal="72" workbookViewId="0">
      <selection activeCell="K3" sqref="K3"/>
    </sheetView>
  </sheetViews>
  <sheetFormatPr baseColWidth="10" defaultColWidth="8.83203125" defaultRowHeight="15" x14ac:dyDescent="0.2"/>
  <cols>
    <col min="1" max="2" width="8.83203125" style="1"/>
    <col min="3" max="3" width="25.83203125" style="1" customWidth="1"/>
    <col min="4" max="4" width="24.5" style="1" customWidth="1"/>
    <col min="5" max="5" width="21.5" style="1" customWidth="1"/>
    <col min="6" max="6" width="26" style="1" customWidth="1"/>
    <col min="7" max="7" width="22.33203125" style="1" customWidth="1"/>
    <col min="8" max="8" width="30.6640625" style="1" customWidth="1"/>
    <col min="9" max="9" width="21.33203125" style="1" customWidth="1"/>
    <col min="10" max="10" width="27.33203125" style="1" customWidth="1"/>
    <col min="11" max="11" width="25" style="1" customWidth="1"/>
    <col min="12" max="12" width="25.5" style="1" customWidth="1"/>
    <col min="13" max="13" width="28" style="1" customWidth="1"/>
    <col min="14" max="14" width="31.5" style="1" customWidth="1"/>
    <col min="15" max="15" width="21.1640625" style="1" customWidth="1"/>
    <col min="16" max="16" width="21.5" style="1" customWidth="1"/>
    <col min="17" max="17" width="26.33203125" style="1" customWidth="1"/>
    <col min="18" max="18" width="22.5" style="1" customWidth="1"/>
    <col min="19" max="19" width="50.5" style="1" customWidth="1"/>
    <col min="20" max="20" width="36.1640625" style="1" customWidth="1"/>
    <col min="21" max="16384" width="8.83203125" style="1"/>
  </cols>
  <sheetData>
    <row r="1" spans="1:20" s="18" customFormat="1" ht="16" thickBot="1" x14ac:dyDescent="0.25">
      <c r="A1" s="19" t="s">
        <v>121</v>
      </c>
    </row>
    <row r="2" spans="1:20" s="15" customFormat="1" ht="43.5" customHeight="1" thickBot="1" x14ac:dyDescent="0.25">
      <c r="A2" s="17" t="s">
        <v>120</v>
      </c>
      <c r="B2" s="17" t="s">
        <v>119</v>
      </c>
      <c r="C2" s="16" t="s">
        <v>118</v>
      </c>
      <c r="D2" s="16" t="s">
        <v>117</v>
      </c>
      <c r="E2" s="17" t="s">
        <v>116</v>
      </c>
      <c r="F2" s="17" t="s">
        <v>123</v>
      </c>
      <c r="G2" s="17" t="s">
        <v>124</v>
      </c>
      <c r="H2" s="17" t="s">
        <v>125</v>
      </c>
      <c r="I2" s="17" t="s">
        <v>115</v>
      </c>
      <c r="J2" s="17" t="s">
        <v>114</v>
      </c>
      <c r="K2" s="17" t="s">
        <v>113</v>
      </c>
      <c r="L2" s="17" t="s">
        <v>112</v>
      </c>
      <c r="M2" s="17" t="s">
        <v>111</v>
      </c>
      <c r="N2" s="17" t="s">
        <v>110</v>
      </c>
      <c r="O2" s="16" t="s">
        <v>109</v>
      </c>
      <c r="P2" s="16" t="s">
        <v>108</v>
      </c>
      <c r="Q2" s="16" t="s">
        <v>107</v>
      </c>
      <c r="R2" s="16" t="s">
        <v>106</v>
      </c>
      <c r="S2" s="16"/>
      <c r="T2" s="16"/>
    </row>
    <row r="3" spans="1:20" s="14" customFormat="1" ht="126" customHeight="1" thickTop="1" thickBot="1" x14ac:dyDescent="0.25">
      <c r="A3" s="14" t="s">
        <v>122</v>
      </c>
      <c r="B3" s="14">
        <v>2</v>
      </c>
      <c r="E3" s="14">
        <v>87.591099999999997</v>
      </c>
      <c r="F3" s="14" t="s">
        <v>105</v>
      </c>
      <c r="G3" s="14">
        <v>14.245699999999999</v>
      </c>
      <c r="H3" s="14" t="s">
        <v>104</v>
      </c>
      <c r="I3" s="14">
        <v>29.916399999999999</v>
      </c>
      <c r="J3" s="14">
        <v>64.527128329712994</v>
      </c>
      <c r="K3" s="14">
        <v>-238.638351</v>
      </c>
      <c r="L3" s="14">
        <v>197.14238</v>
      </c>
      <c r="M3" s="14">
        <v>435.780731</v>
      </c>
      <c r="N3" s="14">
        <v>21.491861</v>
      </c>
      <c r="O3" s="14">
        <v>9.3872792</v>
      </c>
      <c r="P3" s="14">
        <v>9.1224974999999997</v>
      </c>
      <c r="Q3" s="14">
        <v>9.0641321425490702</v>
      </c>
      <c r="R3" s="14">
        <v>9.1913029475163572</v>
      </c>
    </row>
    <row r="4" spans="1:20" s="12" customFormat="1" ht="16" thickBot="1" x14ac:dyDescent="0.25">
      <c r="A4" s="13" t="s">
        <v>103</v>
      </c>
    </row>
    <row r="6" spans="1:20" ht="16" thickBot="1" x14ac:dyDescent="0.25">
      <c r="I6" s="11" t="s">
        <v>102</v>
      </c>
      <c r="J6" s="10"/>
    </row>
    <row r="7" spans="1:20" ht="16" thickTop="1" x14ac:dyDescent="0.2">
      <c r="I7" s="9" t="s">
        <v>101</v>
      </c>
      <c r="J7" s="8">
        <v>2E-3</v>
      </c>
    </row>
    <row r="8" spans="1:20" x14ac:dyDescent="0.2">
      <c r="I8" s="7" t="s">
        <v>99</v>
      </c>
      <c r="J8" s="6">
        <f>[1]Summary!AA2-0.0297</f>
        <v>-5.9400000000000001E-2</v>
      </c>
    </row>
    <row r="18" spans="1:18" ht="16" x14ac:dyDescent="0.2">
      <c r="A18" s="1" t="s">
        <v>100</v>
      </c>
      <c r="B18" s="1" t="s">
        <v>101</v>
      </c>
      <c r="D18" s="1" t="s">
        <v>100</v>
      </c>
      <c r="E18" s="1" t="s">
        <v>99</v>
      </c>
      <c r="J18" s="5" t="s">
        <v>75</v>
      </c>
      <c r="L18" s="1" t="s">
        <v>96</v>
      </c>
      <c r="M18" s="1" t="s">
        <v>98</v>
      </c>
      <c r="N18" s="1" t="s">
        <v>97</v>
      </c>
      <c r="P18" s="1" t="s">
        <v>96</v>
      </c>
      <c r="Q18" s="1" t="s">
        <v>95</v>
      </c>
      <c r="R18" s="1" t="s">
        <v>94</v>
      </c>
    </row>
    <row r="19" spans="1:18" x14ac:dyDescent="0.2">
      <c r="A19" s="1">
        <v>0</v>
      </c>
      <c r="B19" s="1">
        <v>-162.51159999999999</v>
      </c>
      <c r="D19" s="1">
        <v>0</v>
      </c>
      <c r="E19" s="1">
        <v>154.6935</v>
      </c>
      <c r="J19" s="4">
        <f>AVERAGE(B37:B79)</f>
        <v>92.925906976743988</v>
      </c>
      <c r="L19" s="1" t="s">
        <v>93</v>
      </c>
      <c r="M19" s="1">
        <f>0.002*A37-74.396</f>
        <v>-67.807460438619998</v>
      </c>
      <c r="N19" s="1">
        <f>B37-M19</f>
        <v>-0.14403956137999785</v>
      </c>
      <c r="P19" s="1" t="s">
        <v>92</v>
      </c>
      <c r="Q19" s="1">
        <f>-0.0297*D41+164.72</f>
        <v>44.117633846323997</v>
      </c>
      <c r="R19" s="1">
        <f>E41-Q19</f>
        <v>0.18266615367600281</v>
      </c>
    </row>
    <row r="20" spans="1:18" ht="16" x14ac:dyDescent="0.2">
      <c r="A20" s="1">
        <v>183.04739295300001</v>
      </c>
      <c r="B20" s="1">
        <v>-154.19220000000001</v>
      </c>
      <c r="D20" s="1">
        <v>184.62611206099999</v>
      </c>
      <c r="E20" s="1">
        <v>170.27459999999999</v>
      </c>
      <c r="J20" s="4" t="s">
        <v>70</v>
      </c>
      <c r="L20" s="1" t="s">
        <v>91</v>
      </c>
      <c r="M20" s="1">
        <f>0.002*A38-74.396</f>
        <v>-67.441502664780003</v>
      </c>
      <c r="N20" s="1">
        <f>B38-M20</f>
        <v>11.050602664780001</v>
      </c>
      <c r="P20" s="1" t="s">
        <v>90</v>
      </c>
      <c r="Q20" s="1">
        <f>-0.0297*D42+164.72</f>
        <v>38.637312405653006</v>
      </c>
      <c r="R20" s="1">
        <f>E42-Q20</f>
        <v>10.991087594346993</v>
      </c>
    </row>
    <row r="21" spans="1:18" x14ac:dyDescent="0.2">
      <c r="A21" s="1">
        <v>366.09096262100002</v>
      </c>
      <c r="B21" s="1">
        <v>-149.2544</v>
      </c>
      <c r="D21" s="1">
        <v>369.24749637899998</v>
      </c>
      <c r="E21" s="1">
        <v>196.27330000000001</v>
      </c>
      <c r="J21" s="4">
        <f>AVERAGE(E41:E86)</f>
        <v>71.089217391304558</v>
      </c>
      <c r="L21" s="1" t="s">
        <v>89</v>
      </c>
      <c r="M21" s="1">
        <f>0.002*A39-74.396</f>
        <v>-67.075552463880001</v>
      </c>
      <c r="N21" s="1">
        <f>B39-M21</f>
        <v>29.445552463879999</v>
      </c>
      <c r="P21" s="1" t="s">
        <v>88</v>
      </c>
      <c r="Q21" s="1">
        <f>-0.0297*D43+164.72</f>
        <v>33.157129949399007</v>
      </c>
      <c r="R21" s="1">
        <f>E43-Q21</f>
        <v>26.158670050600996</v>
      </c>
    </row>
    <row r="22" spans="1:18" ht="16" x14ac:dyDescent="0.2">
      <c r="A22" s="1">
        <v>549.13071104999995</v>
      </c>
      <c r="B22" s="1">
        <v>-147.5797</v>
      </c>
      <c r="D22" s="1">
        <v>553.86415514299995</v>
      </c>
      <c r="E22" s="1">
        <v>237.9847</v>
      </c>
      <c r="J22" s="3" t="s">
        <v>87</v>
      </c>
      <c r="L22" s="1" t="s">
        <v>86</v>
      </c>
      <c r="M22" s="1">
        <f>0.002*A40-74.396</f>
        <v>-66.709609831820003</v>
      </c>
      <c r="N22" s="1">
        <f>B40-M22</f>
        <v>50.626009831819999</v>
      </c>
      <c r="P22" s="1" t="s">
        <v>85</v>
      </c>
      <c r="Q22" s="1">
        <f>-0.0297*D44+164.72</f>
        <v>27.677086412518975</v>
      </c>
      <c r="R22" s="1">
        <f>E44-Q22</f>
        <v>41.065813587481031</v>
      </c>
    </row>
    <row r="23" spans="1:18" x14ac:dyDescent="0.2">
      <c r="A23" s="1">
        <v>732.16664028900004</v>
      </c>
      <c r="B23" s="1">
        <v>-145.07560000000001</v>
      </c>
      <c r="D23" s="1">
        <v>738.47609054199995</v>
      </c>
      <c r="E23" s="1">
        <v>268.4683</v>
      </c>
      <c r="J23" s="3">
        <f>AVERAGE(J19,J21)</f>
        <v>82.007562184024266</v>
      </c>
      <c r="L23" s="1" t="s">
        <v>84</v>
      </c>
      <c r="M23" s="1">
        <f>0.002*A41-74.396</f>
        <v>-66.343674764520003</v>
      </c>
      <c r="N23" s="1">
        <f>B41-M23</f>
        <v>73.629174764520002</v>
      </c>
      <c r="P23" s="1" t="s">
        <v>83</v>
      </c>
      <c r="Q23" s="1">
        <f>-0.0297*D45+164.72</f>
        <v>22.197181729969998</v>
      </c>
      <c r="R23" s="1">
        <f>E45-Q23</f>
        <v>53.020518270029996</v>
      </c>
    </row>
    <row r="24" spans="1:18" x14ac:dyDescent="0.2">
      <c r="A24" s="1">
        <v>915.19875238400004</v>
      </c>
      <c r="B24" s="1">
        <v>-140.87870000000001</v>
      </c>
      <c r="D24" s="1">
        <v>923.083304774</v>
      </c>
      <c r="E24" s="1">
        <v>279.51339999999999</v>
      </c>
      <c r="J24" s="4"/>
      <c r="L24" s="1" t="s">
        <v>82</v>
      </c>
      <c r="M24" s="1">
        <f>0.002*A42-74.396</f>
        <v>-65.977747257900006</v>
      </c>
      <c r="N24" s="1">
        <f>B42-M24</f>
        <v>94.707247257900008</v>
      </c>
      <c r="P24" s="1" t="s">
        <v>81</v>
      </c>
      <c r="Q24" s="1">
        <f>-0.0297*D46+164.72</f>
        <v>16.717415837599987</v>
      </c>
      <c r="R24" s="1">
        <f>E46-Q24</f>
        <v>65.866284162400007</v>
      </c>
    </row>
    <row r="25" spans="1:18" ht="32" x14ac:dyDescent="0.2">
      <c r="A25" s="1">
        <v>1098.2270493799999</v>
      </c>
      <c r="B25" s="1">
        <v>-132.5754</v>
      </c>
      <c r="D25" s="1">
        <v>1107.68580002</v>
      </c>
      <c r="E25" s="1">
        <v>290.28649999999999</v>
      </c>
      <c r="J25" s="4" t="s">
        <v>80</v>
      </c>
      <c r="L25" s="1" t="s">
        <v>79</v>
      </c>
      <c r="M25" s="1">
        <f>0.002*A43-74.396</f>
        <v>-65.611827307880006</v>
      </c>
      <c r="N25" s="1">
        <f>B43-M25</f>
        <v>113.26822730788001</v>
      </c>
      <c r="P25" s="1" t="s">
        <v>78</v>
      </c>
      <c r="Q25" s="1">
        <f>-0.0297*D47+164.72</f>
        <v>11.237788670068994</v>
      </c>
      <c r="R25" s="1">
        <f>E47-Q25</f>
        <v>81.062811329931009</v>
      </c>
    </row>
    <row r="26" spans="1:18" x14ac:dyDescent="0.2">
      <c r="A26" s="1">
        <v>1281.25153333</v>
      </c>
      <c r="B26" s="1">
        <v>-121.9562</v>
      </c>
      <c r="D26" s="1">
        <v>1292.2835784900001</v>
      </c>
      <c r="E26" s="1">
        <v>289.38010000000003</v>
      </c>
      <c r="J26" s="4"/>
      <c r="L26" s="1" t="s">
        <v>77</v>
      </c>
      <c r="M26" s="1">
        <f>0.002*A44-74.396</f>
        <v>-65.24591491036</v>
      </c>
      <c r="N26" s="1">
        <f>B44-M26</f>
        <v>130.43831491036002</v>
      </c>
      <c r="P26" s="1" t="s">
        <v>76</v>
      </c>
      <c r="Q26" s="1">
        <f>-0.0297*D48+164.72</f>
        <v>5.7583001629279806</v>
      </c>
      <c r="R26" s="1">
        <f>E48-Q26</f>
        <v>97.673999837072017</v>
      </c>
    </row>
    <row r="27" spans="1:18" ht="16" x14ac:dyDescent="0.2">
      <c r="A27" s="1">
        <v>1464.2722062800001</v>
      </c>
      <c r="B27" s="1">
        <v>-109.863</v>
      </c>
      <c r="D27" s="1">
        <v>1476.8766423500001</v>
      </c>
      <c r="E27" s="1">
        <v>281.29829999999998</v>
      </c>
      <c r="J27" s="4" t="s">
        <v>75</v>
      </c>
      <c r="L27" s="1" t="s">
        <v>74</v>
      </c>
      <c r="M27" s="1">
        <f>0.002*A45-74.396</f>
        <v>-64.880010061280004</v>
      </c>
      <c r="N27" s="1">
        <f>B45-M27</f>
        <v>148.52101006128001</v>
      </c>
      <c r="P27" s="1" t="s">
        <v>73</v>
      </c>
      <c r="Q27" s="1">
        <f>-0.0297*D49+164.72</f>
        <v>0.2789502508369992</v>
      </c>
      <c r="R27" s="1">
        <f>E49-Q27</f>
        <v>117.111749749163</v>
      </c>
    </row>
    <row r="28" spans="1:18" x14ac:dyDescent="0.2">
      <c r="A28" s="1">
        <v>1647.2890702699999</v>
      </c>
      <c r="B28" s="1">
        <v>-96.9803</v>
      </c>
      <c r="D28" s="1">
        <v>1661.4649938</v>
      </c>
      <c r="E28" s="1">
        <v>273.99790000000002</v>
      </c>
      <c r="J28" s="4">
        <f>AVERAGE(N20:N60)</f>
        <v>160.53153207746368</v>
      </c>
      <c r="L28" s="1" t="s">
        <v>72</v>
      </c>
      <c r="M28" s="1">
        <f>0.002*A46-74.396</f>
        <v>-64.514112756540001</v>
      </c>
      <c r="N28" s="1">
        <f>B46-M28</f>
        <v>165.31851275654</v>
      </c>
      <c r="P28" s="1" t="s">
        <v>71</v>
      </c>
      <c r="Q28" s="1">
        <f>-0.0297*D50+164.72</f>
        <v>-5.2002611303559831</v>
      </c>
      <c r="R28" s="1">
        <f>E50-Q28</f>
        <v>140.34096113035599</v>
      </c>
    </row>
    <row r="29" spans="1:18" ht="16" x14ac:dyDescent="0.2">
      <c r="A29" s="1">
        <v>1830.30212736</v>
      </c>
      <c r="B29" s="1">
        <v>-83.453800000000001</v>
      </c>
      <c r="D29" s="1">
        <v>1846.0486350399999</v>
      </c>
      <c r="E29" s="1">
        <v>266.63220000000001</v>
      </c>
      <c r="J29" s="4" t="s">
        <v>70</v>
      </c>
      <c r="L29" s="1" t="s">
        <v>69</v>
      </c>
      <c r="M29" s="1">
        <f>0.002*A47-74.396</f>
        <v>-64.148222992059999</v>
      </c>
      <c r="N29" s="1">
        <f>B47-M29</f>
        <v>176.63552299206</v>
      </c>
      <c r="P29" s="1" t="s">
        <v>68</v>
      </c>
      <c r="Q29" s="1">
        <f>-0.0297*D51+164.72</f>
        <v>-10.679334045991027</v>
      </c>
      <c r="R29" s="1">
        <f>E51-Q29</f>
        <v>162.43503404599102</v>
      </c>
    </row>
    <row r="30" spans="1:18" x14ac:dyDescent="0.2">
      <c r="A30" s="1">
        <v>2013.3113795700001</v>
      </c>
      <c r="B30" s="1">
        <v>-69.055700000000002</v>
      </c>
      <c r="D30" s="1">
        <v>2030.6275682400001</v>
      </c>
      <c r="E30" s="1">
        <v>256.70209999999997</v>
      </c>
      <c r="J30" s="4">
        <f>AVERAGE(R19:R64)</f>
        <v>150.23318089326634</v>
      </c>
      <c r="L30" s="1" t="s">
        <v>67</v>
      </c>
      <c r="M30" s="1">
        <f>0.002*A48-74.396</f>
        <v>-63.782340763760004</v>
      </c>
      <c r="N30" s="1">
        <f>B48-M30</f>
        <v>183.87944076375999</v>
      </c>
      <c r="P30" s="1" t="s">
        <v>66</v>
      </c>
      <c r="Q30" s="1">
        <f>-0.0297*D52+164.72</f>
        <v>-16.158268560814008</v>
      </c>
      <c r="R30" s="1">
        <f>E52-Q30</f>
        <v>171.37606856081402</v>
      </c>
    </row>
    <row r="31" spans="1:18" ht="16" x14ac:dyDescent="0.2">
      <c r="A31" s="1">
        <v>2196.3168289800001</v>
      </c>
      <c r="B31" s="1">
        <v>-55.548900000000003</v>
      </c>
      <c r="D31" s="1">
        <v>2215.2017956</v>
      </c>
      <c r="E31" s="1">
        <v>242.0386</v>
      </c>
      <c r="J31" s="3" t="s">
        <v>65</v>
      </c>
      <c r="L31" s="1" t="s">
        <v>64</v>
      </c>
      <c r="M31" s="1">
        <f>0.002*A49-74.396</f>
        <v>-63.416466067560002</v>
      </c>
      <c r="N31" s="1">
        <f>B49-M31</f>
        <v>193.18246606756</v>
      </c>
      <c r="P31" s="1" t="s">
        <v>63</v>
      </c>
      <c r="Q31" s="1">
        <f>-0.0297*D53+164.72</f>
        <v>-21.637064738977017</v>
      </c>
      <c r="R31" s="1">
        <f>E53-Q31</f>
        <v>173.15306473897701</v>
      </c>
    </row>
    <row r="32" spans="1:18" x14ac:dyDescent="0.2">
      <c r="A32" s="1">
        <v>2379.3184775999998</v>
      </c>
      <c r="B32" s="1">
        <v>-45.957799999999999</v>
      </c>
      <c r="D32" s="1">
        <v>2399.7713193</v>
      </c>
      <c r="E32" s="1">
        <v>221.84950000000001</v>
      </c>
      <c r="J32" s="2">
        <f>AVERAGE(J28,J30)</f>
        <v>155.38235648536499</v>
      </c>
      <c r="L32" s="1" t="s">
        <v>62</v>
      </c>
      <c r="M32" s="1">
        <f>0.002*A50-74.396</f>
        <v>-63.050598899379999</v>
      </c>
      <c r="N32" s="1">
        <f>B50-M32</f>
        <v>204.15749889937999</v>
      </c>
      <c r="P32" s="1" t="s">
        <v>61</v>
      </c>
      <c r="Q32" s="1">
        <f>-0.0297*D54+164.72</f>
        <v>-27.11572264582</v>
      </c>
      <c r="R32" s="1">
        <f>E54-Q32</f>
        <v>181.96132264581999</v>
      </c>
    </row>
    <row r="33" spans="1:18" x14ac:dyDescent="0.2">
      <c r="A33" s="1">
        <v>2562.3163275000002</v>
      </c>
      <c r="B33" s="1">
        <v>-43.755899999999997</v>
      </c>
      <c r="D33" s="1">
        <v>2584.33614154</v>
      </c>
      <c r="E33" s="1">
        <v>197.7277</v>
      </c>
      <c r="L33" s="1" t="s">
        <v>60</v>
      </c>
      <c r="M33" s="1">
        <f>0.002*A51-74.396</f>
        <v>-62.684739255159997</v>
      </c>
      <c r="N33" s="1">
        <f>B51-M33</f>
        <v>215.80643925516</v>
      </c>
      <c r="P33" s="1" t="s">
        <v>59</v>
      </c>
      <c r="Q33" s="1">
        <f>-0.0297*D55+164.72</f>
        <v>-32.594242346089004</v>
      </c>
      <c r="R33" s="1">
        <f>E55-Q33</f>
        <v>202.02174234608901</v>
      </c>
    </row>
    <row r="34" spans="1:18" x14ac:dyDescent="0.2">
      <c r="A34" s="1">
        <v>2745.3103807100001</v>
      </c>
      <c r="B34" s="1">
        <v>-50.2789</v>
      </c>
      <c r="D34" s="1">
        <v>2768.8962645000001</v>
      </c>
      <c r="E34" s="1">
        <v>173.00399999999999</v>
      </c>
      <c r="L34" s="1" t="s">
        <v>58</v>
      </c>
      <c r="M34" s="1">
        <f>0.002*A52-74.396</f>
        <v>-62.3188871308</v>
      </c>
      <c r="N34" s="1">
        <f>B52-M34</f>
        <v>225.19978713079999</v>
      </c>
      <c r="P34" s="1" t="s">
        <v>57</v>
      </c>
      <c r="Q34" s="1">
        <f>-0.0297*D56+164.72</f>
        <v>-38.072623904232984</v>
      </c>
      <c r="R34" s="1">
        <f>E56-Q34</f>
        <v>222.54382390423299</v>
      </c>
    </row>
    <row r="35" spans="1:18" x14ac:dyDescent="0.2">
      <c r="A35" s="1">
        <v>2928.3006392900002</v>
      </c>
      <c r="B35" s="1">
        <v>-61.837400000000002</v>
      </c>
      <c r="D35" s="1">
        <v>2953.4516903700001</v>
      </c>
      <c r="E35" s="1">
        <v>143.06319999999999</v>
      </c>
      <c r="L35" s="1" t="s">
        <v>56</v>
      </c>
      <c r="M35" s="1">
        <f>0.002*A53-74.396</f>
        <v>-61.953042522220002</v>
      </c>
      <c r="N35" s="1">
        <f>B53-M35</f>
        <v>231.21744252221998</v>
      </c>
      <c r="P35" s="1" t="s">
        <v>55</v>
      </c>
      <c r="Q35" s="1">
        <f>-0.0297*D57+164.72</f>
        <v>-43.550867384997986</v>
      </c>
      <c r="R35" s="1">
        <f>E57-Q35</f>
        <v>232.37416738499797</v>
      </c>
    </row>
    <row r="36" spans="1:18" x14ac:dyDescent="0.2">
      <c r="A36" s="1">
        <v>3111.2871052700002</v>
      </c>
      <c r="B36" s="1">
        <v>-69.076300000000003</v>
      </c>
      <c r="D36" s="1">
        <v>3138.0024213299998</v>
      </c>
      <c r="E36" s="1">
        <v>112.3536</v>
      </c>
      <c r="L36" s="1" t="s">
        <v>54</v>
      </c>
      <c r="M36" s="1">
        <f>0.002*A54-74.396</f>
        <v>-61.587205425359997</v>
      </c>
      <c r="N36" s="1">
        <f>B54-M36</f>
        <v>236.22790542536001</v>
      </c>
      <c r="P36" s="1" t="s">
        <v>53</v>
      </c>
      <c r="Q36" s="1">
        <f>-0.0297*D58+164.72</f>
        <v>-49.02897285313</v>
      </c>
      <c r="R36" s="1">
        <f>E58-Q36</f>
        <v>234.96507285313001</v>
      </c>
    </row>
    <row r="37" spans="1:18" x14ac:dyDescent="0.2">
      <c r="A37" s="1">
        <v>3294.2697806900001</v>
      </c>
      <c r="B37" s="1">
        <v>-67.951499999999996</v>
      </c>
      <c r="D37" s="1">
        <v>3322.54845957</v>
      </c>
      <c r="E37" s="1">
        <v>83.4101</v>
      </c>
      <c r="L37" s="1" t="s">
        <v>52</v>
      </c>
      <c r="M37" s="1">
        <f>0.002*A55-74.396</f>
        <v>-61.221375836139998</v>
      </c>
      <c r="N37" s="1">
        <f>B55-M37</f>
        <v>241.75167583614001</v>
      </c>
      <c r="P37" s="1" t="s">
        <v>51</v>
      </c>
      <c r="Q37" s="1">
        <f>-0.0297*D59+164.72</f>
        <v>-54.506940373375016</v>
      </c>
      <c r="R37" s="1">
        <f>E59-Q37</f>
        <v>237.18954037337502</v>
      </c>
    </row>
    <row r="38" spans="1:18" x14ac:dyDescent="0.2">
      <c r="A38" s="1">
        <v>3477.2486676100002</v>
      </c>
      <c r="B38" s="1">
        <v>-56.390900000000002</v>
      </c>
      <c r="D38" s="1">
        <v>3507.0898072800001</v>
      </c>
      <c r="E38" s="1">
        <v>65.451400000000007</v>
      </c>
      <c r="L38" s="1" t="s">
        <v>50</v>
      </c>
      <c r="M38" s="1">
        <f>0.002*A56-74.396</f>
        <v>-60.855553750460004</v>
      </c>
      <c r="N38" s="1">
        <f>B56-M38</f>
        <v>248.17435375046</v>
      </c>
      <c r="P38" s="1" t="s">
        <v>49</v>
      </c>
      <c r="Q38" s="1">
        <f>-0.0297*D60+164.72</f>
        <v>-59.984770010479025</v>
      </c>
      <c r="R38" s="1">
        <f>E60-Q38</f>
        <v>236.12257001047902</v>
      </c>
    </row>
    <row r="39" spans="1:18" x14ac:dyDescent="0.2">
      <c r="A39" s="1">
        <v>3660.2237680600001</v>
      </c>
      <c r="B39" s="1">
        <v>-37.630000000000003</v>
      </c>
      <c r="D39" s="1">
        <v>3691.6264666500001</v>
      </c>
      <c r="E39" s="1">
        <v>52.179000000000002</v>
      </c>
      <c r="L39" s="1" t="s">
        <v>48</v>
      </c>
      <c r="M39" s="1">
        <f>0.002*A57-74.396</f>
        <v>-60.489739164279996</v>
      </c>
      <c r="N39" s="1">
        <f>B57-M39</f>
        <v>254.00223916427998</v>
      </c>
      <c r="P39" s="1" t="s">
        <v>47</v>
      </c>
      <c r="Q39" s="1">
        <f>-0.0297*D61+164.72</f>
        <v>-65.462461829188015</v>
      </c>
      <c r="R39" s="1">
        <f>E61-Q39</f>
        <v>236.35976182918802</v>
      </c>
    </row>
    <row r="40" spans="1:18" x14ac:dyDescent="0.2">
      <c r="A40" s="1">
        <v>3843.1950840899999</v>
      </c>
      <c r="B40" s="1">
        <v>-16.083600000000001</v>
      </c>
      <c r="D40" s="1">
        <v>3876.1584398499999</v>
      </c>
      <c r="E40" s="1">
        <v>44.2164</v>
      </c>
      <c r="L40" s="1" t="s">
        <v>46</v>
      </c>
      <c r="M40" s="1">
        <f>0.002*A58-74.396</f>
        <v>-60.123932073500001</v>
      </c>
      <c r="N40" s="1">
        <f>B58-M40</f>
        <v>254.28683207350002</v>
      </c>
      <c r="P40" s="1" t="s">
        <v>45</v>
      </c>
      <c r="Q40" s="1">
        <f>-0.0297*D62+164.72</f>
        <v>-70.940015893653992</v>
      </c>
      <c r="R40" s="1">
        <f>E62-Q40</f>
        <v>241.36381589365399</v>
      </c>
    </row>
    <row r="41" spans="1:18" x14ac:dyDescent="0.2">
      <c r="A41" s="1">
        <v>4026.1626177399999</v>
      </c>
      <c r="B41" s="1">
        <v>7.2854999999999999</v>
      </c>
      <c r="D41" s="1">
        <v>4060.6857290799999</v>
      </c>
      <c r="E41" s="1">
        <v>44.3003</v>
      </c>
      <c r="L41" s="1" t="s">
        <v>44</v>
      </c>
      <c r="M41" s="1">
        <f>0.002*A59-74.396</f>
        <v>-59.758132474039996</v>
      </c>
      <c r="N41" s="1">
        <f>B59-M41</f>
        <v>251.76553247403999</v>
      </c>
      <c r="P41" s="1" t="s">
        <v>43</v>
      </c>
      <c r="Q41" s="1">
        <f>-0.0297*D63+164.72</f>
        <v>-76.417432269216988</v>
      </c>
      <c r="R41" s="1">
        <f>E63-Q41</f>
        <v>243.273132269217</v>
      </c>
    </row>
    <row r="42" spans="1:18" x14ac:dyDescent="0.2">
      <c r="A42" s="1">
        <v>4209.1263710499998</v>
      </c>
      <c r="B42" s="1">
        <v>28.729500000000002</v>
      </c>
      <c r="D42" s="1">
        <v>4245.2083365099998</v>
      </c>
      <c r="E42" s="1">
        <v>49.628399999999999</v>
      </c>
      <c r="L42" s="1" t="s">
        <v>42</v>
      </c>
      <c r="M42" s="1">
        <f>0.002*A60-74.396</f>
        <v>-59.392340361860001</v>
      </c>
      <c r="N42" s="1">
        <f>B60-M42</f>
        <v>248.03194036185999</v>
      </c>
      <c r="P42" s="1" t="s">
        <v>41</v>
      </c>
      <c r="Q42" s="1">
        <f>-0.0297*D64+164.72</f>
        <v>-81.894711020029007</v>
      </c>
      <c r="R42" s="1">
        <f>E64-Q42</f>
        <v>239.00641102002902</v>
      </c>
    </row>
    <row r="43" spans="1:18" x14ac:dyDescent="0.2">
      <c r="A43" s="1">
        <v>4392.0863460600003</v>
      </c>
      <c r="B43" s="1">
        <v>47.656399999999998</v>
      </c>
      <c r="D43" s="1">
        <v>4429.72626433</v>
      </c>
      <c r="E43" s="1">
        <v>59.315800000000003</v>
      </c>
      <c r="L43" s="1" t="s">
        <v>40</v>
      </c>
      <c r="M43" s="1">
        <f>0.002*A61-74.396</f>
        <v>-59.026555732860004</v>
      </c>
      <c r="N43" s="1">
        <f>B61-M43</f>
        <v>241.86355573285999</v>
      </c>
      <c r="P43" s="1" t="s">
        <v>39</v>
      </c>
      <c r="Q43" s="1">
        <f>-0.0297*D65+164.72</f>
        <v>-87.371852211132989</v>
      </c>
      <c r="R43" s="1">
        <f>E65-Q43</f>
        <v>231.18565221113298</v>
      </c>
    </row>
    <row r="44" spans="1:18" x14ac:dyDescent="0.2">
      <c r="A44" s="1">
        <v>4575.0425448200003</v>
      </c>
      <c r="B44" s="1">
        <v>65.192400000000006</v>
      </c>
      <c r="D44" s="1">
        <v>4614.2395147300003</v>
      </c>
      <c r="E44" s="1">
        <v>68.742900000000006</v>
      </c>
      <c r="L44" s="1" t="s">
        <v>38</v>
      </c>
      <c r="M44" s="1">
        <f>0.002*A62-74.396</f>
        <v>-58.660778582980001</v>
      </c>
      <c r="N44" s="1">
        <f>B62-M44</f>
        <v>233.00617858298</v>
      </c>
      <c r="P44" s="1" t="s">
        <v>37</v>
      </c>
      <c r="Q44" s="1">
        <f>-0.0297*D66+164.72</f>
        <v>-92.848855906978002</v>
      </c>
      <c r="R44" s="1">
        <f>E66-Q44</f>
        <v>225.47685590697799</v>
      </c>
    </row>
    <row r="45" spans="1:18" x14ac:dyDescent="0.2">
      <c r="A45" s="1">
        <v>4757.9949693600001</v>
      </c>
      <c r="B45" s="1">
        <v>83.641000000000005</v>
      </c>
      <c r="D45" s="1">
        <v>4798.7480899000002</v>
      </c>
      <c r="E45" s="1">
        <v>75.217699999999994</v>
      </c>
      <c r="L45" s="1" t="s">
        <v>36</v>
      </c>
      <c r="M45" s="1">
        <f>0.002*A63-74.396</f>
        <v>-58.295008908140005</v>
      </c>
      <c r="N45" s="1">
        <f>B63-M45</f>
        <v>223.78550890814</v>
      </c>
      <c r="P45" s="1" t="s">
        <v>35</v>
      </c>
      <c r="Q45" s="1">
        <f>-0.0297*D67+164.72</f>
        <v>-98.325722171716023</v>
      </c>
      <c r="R45" s="1">
        <f>E67-Q45</f>
        <v>221.60672217171603</v>
      </c>
    </row>
    <row r="46" spans="1:18" x14ac:dyDescent="0.2">
      <c r="A46" s="1">
        <v>4940.9436217299999</v>
      </c>
      <c r="B46" s="1">
        <v>100.8044</v>
      </c>
      <c r="D46" s="1">
        <v>4983.2519920000004</v>
      </c>
      <c r="E46" s="1">
        <v>82.583699999999993</v>
      </c>
      <c r="L46" s="1" t="s">
        <v>34</v>
      </c>
      <c r="M46" s="1">
        <f>0.002*A64-74.396</f>
        <v>-57.929246704260002</v>
      </c>
      <c r="N46" s="1">
        <f>B64-M46</f>
        <v>213.41714670426001</v>
      </c>
      <c r="P46" s="1" t="s">
        <v>33</v>
      </c>
      <c r="Q46" s="1">
        <f>-0.0297*D68+164.72</f>
        <v>-103.802451070687</v>
      </c>
      <c r="R46" s="1">
        <f>E68-Q46</f>
        <v>220.88355107068702</v>
      </c>
    </row>
    <row r="47" spans="1:18" x14ac:dyDescent="0.2">
      <c r="A47" s="1">
        <v>5123.8885039699999</v>
      </c>
      <c r="B47" s="1">
        <v>112.4873</v>
      </c>
      <c r="D47" s="1">
        <v>5167.7512232299996</v>
      </c>
      <c r="E47" s="1">
        <v>92.300600000000003</v>
      </c>
      <c r="L47" s="1" t="s">
        <v>32</v>
      </c>
      <c r="M47" s="1">
        <f>0.002*A65-74.396</f>
        <v>-57.563491967299996</v>
      </c>
      <c r="N47" s="1">
        <f>B65-M47</f>
        <v>203.99989196729999</v>
      </c>
      <c r="P47" s="1" t="s">
        <v>31</v>
      </c>
      <c r="Q47" s="1">
        <f>-0.0297*D69+164.72</f>
        <v>-109.27904266804305</v>
      </c>
      <c r="R47" s="1">
        <f>E69-Q47</f>
        <v>218.55874266804307</v>
      </c>
    </row>
    <row r="48" spans="1:18" x14ac:dyDescent="0.2">
      <c r="A48" s="1">
        <v>5306.8296181200003</v>
      </c>
      <c r="B48" s="1">
        <v>120.0971</v>
      </c>
      <c r="D48" s="1">
        <v>5352.2457857600002</v>
      </c>
      <c r="E48" s="1">
        <v>103.4323</v>
      </c>
      <c r="L48" s="1" t="s">
        <v>30</v>
      </c>
      <c r="M48" s="1">
        <f>0.002*A66-74.396</f>
        <v>-57.197744693160004</v>
      </c>
      <c r="N48" s="1">
        <f>B66-M48</f>
        <v>193.14124469315999</v>
      </c>
      <c r="P48" s="1" t="s">
        <v>29</v>
      </c>
      <c r="Q48" s="1">
        <f>-0.0297*D70+164.72</f>
        <v>-114.75549702853002</v>
      </c>
      <c r="R48" s="1">
        <f>E70-Q48</f>
        <v>212.19309702853002</v>
      </c>
    </row>
    <row r="49" spans="1:18" x14ac:dyDescent="0.2">
      <c r="A49" s="1">
        <v>5489.7669662199996</v>
      </c>
      <c r="B49" s="1">
        <v>129.76599999999999</v>
      </c>
      <c r="D49" s="1">
        <v>5536.7356817899999</v>
      </c>
      <c r="E49" s="1">
        <v>117.3907</v>
      </c>
      <c r="L49" s="1" t="s">
        <v>28</v>
      </c>
      <c r="M49" s="1">
        <f>0.002*A67-74.396</f>
        <v>-56.832004877780001</v>
      </c>
      <c r="N49" s="1">
        <f>B67-M49</f>
        <v>181.05480487778001</v>
      </c>
      <c r="P49" s="1" t="s">
        <v>27</v>
      </c>
      <c r="Q49" s="1">
        <f>-0.0297*D71+164.72</f>
        <v>-120.23181421659697</v>
      </c>
      <c r="R49" s="1">
        <f>E71-Q49</f>
        <v>202.32141421659696</v>
      </c>
    </row>
    <row r="50" spans="1:18" x14ac:dyDescent="0.2">
      <c r="A50" s="1">
        <v>5672.7005503099999</v>
      </c>
      <c r="B50" s="1">
        <v>141.1069</v>
      </c>
      <c r="D50" s="1">
        <v>5721.2209134799996</v>
      </c>
      <c r="E50" s="1">
        <v>135.14070000000001</v>
      </c>
      <c r="L50" s="1" t="s">
        <v>26</v>
      </c>
      <c r="M50" s="1">
        <f>0.002*A68-74.396</f>
        <v>-56.46627251708</v>
      </c>
      <c r="N50" s="1">
        <f>B68-M50</f>
        <v>168.95357251708</v>
      </c>
      <c r="P50" s="1" t="s">
        <v>25</v>
      </c>
      <c r="Q50" s="1">
        <f>-0.0297*D72+164.72</f>
        <v>-125.70799429669299</v>
      </c>
      <c r="R50" s="1">
        <f>E72-Q50</f>
        <v>194.79359429669299</v>
      </c>
    </row>
    <row r="51" spans="1:18" x14ac:dyDescent="0.2">
      <c r="A51" s="1">
        <v>5855.6303724199997</v>
      </c>
      <c r="B51" s="1">
        <v>153.1217</v>
      </c>
      <c r="D51" s="1">
        <v>5905.7014830300004</v>
      </c>
      <c r="E51" s="1">
        <v>151.75569999999999</v>
      </c>
      <c r="L51" s="1" t="s">
        <v>24</v>
      </c>
      <c r="M51" s="1">
        <f>0.002*A69-74.396</f>
        <v>-56.100547607019998</v>
      </c>
      <c r="N51" s="1">
        <f>B69-M51</f>
        <v>157.83614760702</v>
      </c>
      <c r="P51" s="1" t="s">
        <v>23</v>
      </c>
      <c r="Q51" s="1">
        <f>-0.0297*D73+164.72</f>
        <v>-131.18403733386103</v>
      </c>
      <c r="R51" s="1">
        <f>E73-Q51</f>
        <v>188.77423733386104</v>
      </c>
    </row>
    <row r="52" spans="1:18" x14ac:dyDescent="0.2">
      <c r="A52" s="1">
        <v>6038.5564346000001</v>
      </c>
      <c r="B52" s="1">
        <v>162.8809</v>
      </c>
      <c r="D52" s="1">
        <v>6090.1773926200003</v>
      </c>
      <c r="E52" s="1">
        <v>155.21780000000001</v>
      </c>
      <c r="L52" s="1" t="s">
        <v>22</v>
      </c>
      <c r="M52" s="1">
        <f>0.002*A70-74.396</f>
        <v>-55.734830143499998</v>
      </c>
      <c r="N52" s="1">
        <f>B70-M52</f>
        <v>150.6182301435</v>
      </c>
      <c r="P52" s="1" t="s">
        <v>21</v>
      </c>
      <c r="Q52" s="1">
        <f>-0.0297*D74+164.72</f>
        <v>-136.65994339255005</v>
      </c>
      <c r="R52" s="1">
        <f>E74-Q52</f>
        <v>181.90594339255006</v>
      </c>
    </row>
    <row r="53" spans="1:18" x14ac:dyDescent="0.2">
      <c r="A53" s="1">
        <v>6221.4787388900004</v>
      </c>
      <c r="B53" s="1">
        <v>169.26439999999999</v>
      </c>
      <c r="D53" s="1">
        <v>6274.6486444100001</v>
      </c>
      <c r="E53" s="1">
        <v>151.51599999999999</v>
      </c>
      <c r="L53" s="1" t="s">
        <v>20</v>
      </c>
      <c r="M53" s="1">
        <f>0.002*A71-74.396</f>
        <v>-55.369120122479998</v>
      </c>
      <c r="N53" s="1">
        <f>B71-M53</f>
        <v>143.80302012248001</v>
      </c>
      <c r="P53" s="1" t="s">
        <v>19</v>
      </c>
      <c r="Q53" s="1">
        <f>-0.0297*D75+164.72</f>
        <v>-142.13571253513001</v>
      </c>
      <c r="R53" s="1">
        <f>E75-Q53</f>
        <v>172.49181253513001</v>
      </c>
    </row>
    <row r="54" spans="1:18" x14ac:dyDescent="0.2">
      <c r="A54" s="1">
        <v>6404.39728732</v>
      </c>
      <c r="B54" s="1">
        <v>174.64070000000001</v>
      </c>
      <c r="D54" s="1">
        <v>6459.1152406000001</v>
      </c>
      <c r="E54" s="1">
        <v>154.84559999999999</v>
      </c>
      <c r="L54" s="1" t="s">
        <v>18</v>
      </c>
      <c r="M54" s="1">
        <f>0.002*A72-74.396</f>
        <v>-55.003417539880004</v>
      </c>
      <c r="N54" s="1">
        <f>B72-M54</f>
        <v>133.56211753988001</v>
      </c>
      <c r="P54" s="1" t="s">
        <v>17</v>
      </c>
      <c r="Q54" s="1">
        <f>-0.0297*D76+164.72</f>
        <v>-147.61134483199001</v>
      </c>
      <c r="R54" s="1">
        <f>E76-Q54</f>
        <v>162.47594483199001</v>
      </c>
    </row>
    <row r="55" spans="1:18" x14ac:dyDescent="0.2">
      <c r="A55" s="1">
        <v>6587.3120819300002</v>
      </c>
      <c r="B55" s="1">
        <v>180.53030000000001</v>
      </c>
      <c r="D55" s="1">
        <v>6643.5771833700001</v>
      </c>
      <c r="E55" s="1">
        <v>169.42750000000001</v>
      </c>
      <c r="L55" s="1" t="s">
        <v>16</v>
      </c>
      <c r="M55" s="1">
        <f>0.002*A73-74.396</f>
        <v>-54.637722391639997</v>
      </c>
      <c r="N55" s="1">
        <f>B73-M55</f>
        <v>113.08242239163999</v>
      </c>
      <c r="P55" s="1" t="s">
        <v>15</v>
      </c>
      <c r="Q55" s="1">
        <f>-0.0297*D77+164.72</f>
        <v>-153.08684033956004</v>
      </c>
      <c r="R55" s="1">
        <f>E77-Q55</f>
        <v>150.41264033957003</v>
      </c>
    </row>
    <row r="56" spans="1:18" x14ac:dyDescent="0.2">
      <c r="A56" s="1">
        <v>6770.2231247700001</v>
      </c>
      <c r="B56" s="1">
        <v>187.31880000000001</v>
      </c>
      <c r="D56" s="1">
        <v>6828.0344748899997</v>
      </c>
      <c r="E56" s="1">
        <v>184.47120000000001</v>
      </c>
      <c r="L56" s="1" t="s">
        <v>14</v>
      </c>
      <c r="M56" s="1">
        <f>0.002*A74-74.396</f>
        <v>-54.272034673600004</v>
      </c>
      <c r="N56" s="1">
        <f>B74-M56</f>
        <v>90.675134673600013</v>
      </c>
      <c r="P56" s="1" t="s">
        <v>13</v>
      </c>
      <c r="Q56" s="1">
        <f>-0.0297*D78+164.72</f>
        <v>-158.56219912912005</v>
      </c>
      <c r="R56" s="1">
        <f>E78-Q56</f>
        <v>136.47619912912006</v>
      </c>
    </row>
    <row r="57" spans="1:18" x14ac:dyDescent="0.2">
      <c r="A57" s="1">
        <v>6953.1304178600003</v>
      </c>
      <c r="B57" s="1">
        <v>193.51249999999999</v>
      </c>
      <c r="D57" s="1">
        <v>7012.4871173399997</v>
      </c>
      <c r="E57" s="1">
        <v>188.82329999999999</v>
      </c>
      <c r="L57" s="1" t="s">
        <v>12</v>
      </c>
      <c r="M57" s="1">
        <f>0.002*A75-74.396</f>
        <v>-53.906354382000004</v>
      </c>
      <c r="N57" s="1">
        <f>B75-M57</f>
        <v>68.288654382000004</v>
      </c>
      <c r="P57" s="1" t="s">
        <v>11</v>
      </c>
      <c r="Q57" s="1">
        <f>-0.0297*D79+164.72</f>
        <v>-164.03742126007003</v>
      </c>
      <c r="R57" s="1">
        <f>E79-Q57</f>
        <v>122.00012126007003</v>
      </c>
    </row>
    <row r="58" spans="1:18" x14ac:dyDescent="0.2">
      <c r="A58" s="1">
        <v>7136.0339632499999</v>
      </c>
      <c r="B58" s="1">
        <v>194.16290000000001</v>
      </c>
      <c r="D58" s="1">
        <v>7196.9351128999997</v>
      </c>
      <c r="E58" s="1">
        <v>185.93610000000001</v>
      </c>
      <c r="L58" s="1" t="s">
        <v>10</v>
      </c>
      <c r="M58" s="1">
        <f>0.002*A76-74.396</f>
        <v>-53.540681512399999</v>
      </c>
      <c r="N58" s="1">
        <f>B76-M58</f>
        <v>47.262081512389997</v>
      </c>
      <c r="P58" s="1" t="s">
        <v>9</v>
      </c>
      <c r="Q58" s="1">
        <f>-0.0297*D80+164.72</f>
        <v>-169.51250680071999</v>
      </c>
      <c r="R58" s="1">
        <f>E80-Q58</f>
        <v>109.03150680072</v>
      </c>
    </row>
    <row r="59" spans="1:18" x14ac:dyDescent="0.2">
      <c r="A59" s="1">
        <v>7318.9337629800002</v>
      </c>
      <c r="B59" s="1">
        <v>192.00739999999999</v>
      </c>
      <c r="D59" s="1">
        <v>7381.3784637500003</v>
      </c>
      <c r="E59" s="1">
        <v>182.68260000000001</v>
      </c>
      <c r="L59" s="1" t="s">
        <v>8</v>
      </c>
      <c r="M59" s="1">
        <f>0.002*A77-74.396</f>
        <v>-53.175016060999994</v>
      </c>
      <c r="N59" s="1">
        <f>B77-M59</f>
        <v>26.452416060999994</v>
      </c>
      <c r="P59" s="1" t="s">
        <v>7</v>
      </c>
      <c r="Q59" s="1">
        <f>-0.0297*D81+164.72</f>
        <v>-174.98745581641001</v>
      </c>
      <c r="R59" s="1">
        <f>E81-Q59</f>
        <v>95.587255816410007</v>
      </c>
    </row>
    <row r="60" spans="1:18" x14ac:dyDescent="0.2">
      <c r="A60" s="1">
        <v>7501.8298190699998</v>
      </c>
      <c r="B60" s="1">
        <v>188.6396</v>
      </c>
      <c r="D60" s="1">
        <v>7565.8171720700002</v>
      </c>
      <c r="E60" s="1">
        <v>176.1378</v>
      </c>
      <c r="L60" s="1" t="s">
        <v>6</v>
      </c>
      <c r="M60" s="1">
        <f>0.002*A78-74.396</f>
        <v>-52.809358023400002</v>
      </c>
      <c r="N60" s="1">
        <f>B78-M60</f>
        <v>9.6669580233999994</v>
      </c>
      <c r="P60" s="1" t="s">
        <v>5</v>
      </c>
      <c r="Q60" s="1">
        <f>-0.0297*D82+164.72</f>
        <v>-180.46226836653997</v>
      </c>
      <c r="R60" s="1">
        <f>E82-Q60</f>
        <v>81.318468366539975</v>
      </c>
    </row>
    <row r="61" spans="1:18" x14ac:dyDescent="0.2">
      <c r="A61" s="1">
        <v>7684.7221335699996</v>
      </c>
      <c r="B61" s="1">
        <v>182.83699999999999</v>
      </c>
      <c r="D61" s="1">
        <v>7750.2512400400001</v>
      </c>
      <c r="E61" s="1">
        <v>170.8973</v>
      </c>
      <c r="L61" s="1" t="s">
        <v>4</v>
      </c>
      <c r="M61" s="1">
        <f>0.002*A79-74.396</f>
        <v>-52.443707396000001</v>
      </c>
      <c r="N61" s="1">
        <f>B79-M61</f>
        <v>-0.48089260399999745</v>
      </c>
      <c r="P61" s="1" t="s">
        <v>3</v>
      </c>
      <c r="Q61" s="1">
        <f>-0.0297*D83+164.72</f>
        <v>-185.93694451942</v>
      </c>
      <c r="R61" s="1">
        <f>E83-Q61</f>
        <v>67.719344519419991</v>
      </c>
    </row>
    <row r="62" spans="1:18" x14ac:dyDescent="0.2">
      <c r="A62" s="1">
        <v>7867.6107085100002</v>
      </c>
      <c r="B62" s="1">
        <v>174.34540000000001</v>
      </c>
      <c r="D62" s="1">
        <v>7934.6806698199998</v>
      </c>
      <c r="E62" s="1">
        <v>170.4238</v>
      </c>
      <c r="P62" s="1" t="s">
        <v>2</v>
      </c>
      <c r="Q62" s="1">
        <f>-0.0297*D84+164.72</f>
        <v>-191.41148433741998</v>
      </c>
      <c r="R62" s="1">
        <f>E84-Q62</f>
        <v>47.174284337419977</v>
      </c>
    </row>
    <row r="63" spans="1:18" x14ac:dyDescent="0.2">
      <c r="A63" s="1">
        <v>8050.4955459299999</v>
      </c>
      <c r="B63" s="1">
        <v>165.4905</v>
      </c>
      <c r="D63" s="1">
        <v>8119.1054636099998</v>
      </c>
      <c r="E63" s="1">
        <v>166.85570000000001</v>
      </c>
      <c r="P63" s="1" t="s">
        <v>1</v>
      </c>
      <c r="Q63" s="1">
        <f>-0.0297*D85+164.72</f>
        <v>-196.88588788588001</v>
      </c>
      <c r="R63" s="1">
        <f>E85-Q63</f>
        <v>20.17728788588002</v>
      </c>
    </row>
    <row r="64" spans="1:18" x14ac:dyDescent="0.2">
      <c r="A64" s="1">
        <v>8233.3766478699999</v>
      </c>
      <c r="B64" s="1">
        <v>155.4879</v>
      </c>
      <c r="D64" s="1">
        <v>8303.5256235699999</v>
      </c>
      <c r="E64" s="1">
        <v>157.11170000000001</v>
      </c>
      <c r="P64" s="1" t="s">
        <v>0</v>
      </c>
      <c r="Q64" s="1">
        <f>-0.0297*D86+164.72</f>
        <v>-202.36015523014001</v>
      </c>
      <c r="R64" s="1">
        <f>E86-Q64</f>
        <v>0.54155523014000551</v>
      </c>
    </row>
    <row r="65" spans="1:5" x14ac:dyDescent="0.2">
      <c r="A65" s="1">
        <v>8416.2540163499998</v>
      </c>
      <c r="B65" s="1">
        <v>146.43639999999999</v>
      </c>
      <c r="D65" s="1">
        <v>8487.9411518899997</v>
      </c>
      <c r="E65" s="1">
        <v>143.81379999999999</v>
      </c>
    </row>
    <row r="66" spans="1:5" x14ac:dyDescent="0.2">
      <c r="A66" s="1">
        <v>8599.1276534200006</v>
      </c>
      <c r="B66" s="1">
        <v>135.9435</v>
      </c>
      <c r="D66" s="1">
        <v>8672.3520507400008</v>
      </c>
      <c r="E66" s="1">
        <v>132.62799999999999</v>
      </c>
    </row>
    <row r="67" spans="1:5" x14ac:dyDescent="0.2">
      <c r="A67" s="1">
        <v>8781.9975611099999</v>
      </c>
      <c r="B67" s="1">
        <v>124.22280000000001</v>
      </c>
      <c r="D67" s="1">
        <v>8856.7583222800004</v>
      </c>
      <c r="E67" s="1">
        <v>123.28100000000001</v>
      </c>
    </row>
    <row r="68" spans="1:5" x14ac:dyDescent="0.2">
      <c r="A68" s="1">
        <v>8964.8637414599998</v>
      </c>
      <c r="B68" s="1">
        <v>112.4873</v>
      </c>
      <c r="D68" s="1">
        <v>9041.1599687100006</v>
      </c>
      <c r="E68" s="1">
        <v>117.08110000000001</v>
      </c>
    </row>
    <row r="69" spans="1:5" x14ac:dyDescent="0.2">
      <c r="A69" s="1">
        <v>9147.7261964900008</v>
      </c>
      <c r="B69" s="1">
        <v>101.73560000000001</v>
      </c>
      <c r="D69" s="1">
        <v>9225.5569921900005</v>
      </c>
      <c r="E69" s="1">
        <v>109.27970000000001</v>
      </c>
    </row>
    <row r="70" spans="1:5" x14ac:dyDescent="0.2">
      <c r="A70" s="1">
        <v>9330.5849282500003</v>
      </c>
      <c r="B70" s="1">
        <v>94.883399999999995</v>
      </c>
      <c r="D70" s="1">
        <v>9409.9493949000007</v>
      </c>
      <c r="E70" s="1">
        <v>97.437600000000003</v>
      </c>
    </row>
    <row r="71" spans="1:5" x14ac:dyDescent="0.2">
      <c r="A71" s="1">
        <v>9513.4399387600006</v>
      </c>
      <c r="B71" s="1">
        <v>88.433899999999994</v>
      </c>
      <c r="D71" s="1">
        <v>9594.3371790099991</v>
      </c>
      <c r="E71" s="1">
        <v>82.089600000000004</v>
      </c>
    </row>
    <row r="72" spans="1:5" x14ac:dyDescent="0.2">
      <c r="A72" s="1">
        <v>9696.2912300600001</v>
      </c>
      <c r="B72" s="1">
        <v>78.558700000000002</v>
      </c>
      <c r="D72" s="1">
        <v>9778.7203466899991</v>
      </c>
      <c r="E72" s="1">
        <v>69.085599999999999</v>
      </c>
    </row>
    <row r="73" spans="1:5" x14ac:dyDescent="0.2">
      <c r="A73" s="1">
        <v>9879.1388041800001</v>
      </c>
      <c r="B73" s="1">
        <v>58.444699999999997</v>
      </c>
      <c r="D73" s="1">
        <v>9963.0989001300004</v>
      </c>
      <c r="E73" s="1">
        <v>57.590200000000003</v>
      </c>
    </row>
    <row r="74" spans="1:5" x14ac:dyDescent="0.2">
      <c r="A74" s="1">
        <v>10061.9826632</v>
      </c>
      <c r="B74" s="1">
        <v>36.403100000000002</v>
      </c>
      <c r="D74" s="1">
        <v>10147.472841500001</v>
      </c>
      <c r="E74" s="1">
        <v>45.246000000000002</v>
      </c>
    </row>
    <row r="75" spans="1:5" x14ac:dyDescent="0.2">
      <c r="A75" s="1">
        <v>10244.822808999999</v>
      </c>
      <c r="B75" s="1">
        <v>14.382300000000001</v>
      </c>
      <c r="D75" s="1">
        <v>10331.8421729</v>
      </c>
      <c r="E75" s="1">
        <v>30.356100000000001</v>
      </c>
    </row>
    <row r="76" spans="1:5" x14ac:dyDescent="0.2">
      <c r="A76" s="1">
        <v>10427.659243800001</v>
      </c>
      <c r="B76" s="1">
        <v>-6.27860000001</v>
      </c>
      <c r="D76" s="1">
        <v>10516.2068967</v>
      </c>
      <c r="E76" s="1">
        <v>14.864599999999999</v>
      </c>
    </row>
    <row r="77" spans="1:5" x14ac:dyDescent="0.2">
      <c r="A77" s="1">
        <v>10610.491969500001</v>
      </c>
      <c r="B77" s="1">
        <v>-26.7226</v>
      </c>
      <c r="D77" s="1">
        <v>10700.567014800001</v>
      </c>
      <c r="E77" s="1">
        <v>-2.6741999999899999</v>
      </c>
    </row>
    <row r="78" spans="1:5" x14ac:dyDescent="0.2">
      <c r="A78" s="1">
        <v>10793.3209883</v>
      </c>
      <c r="B78" s="1">
        <v>-43.142400000000002</v>
      </c>
      <c r="D78" s="1">
        <v>10884.9225296</v>
      </c>
      <c r="E78" s="1">
        <v>-22.085999999999999</v>
      </c>
    </row>
    <row r="79" spans="1:5" x14ac:dyDescent="0.2">
      <c r="A79" s="1">
        <v>10976.146301999999</v>
      </c>
      <c r="B79" s="1">
        <v>-52.924599999999998</v>
      </c>
      <c r="D79" s="1">
        <v>11069.273443100001</v>
      </c>
      <c r="E79" s="1">
        <v>-42.037300000000002</v>
      </c>
    </row>
    <row r="80" spans="1:5" x14ac:dyDescent="0.2">
      <c r="A80" s="1">
        <v>11158.967912800001</v>
      </c>
      <c r="B80" s="1">
        <v>-57.079799999999999</v>
      </c>
      <c r="D80" s="1">
        <v>11253.6197576</v>
      </c>
      <c r="E80" s="1">
        <v>-60.481000000000002</v>
      </c>
    </row>
    <row r="81" spans="1:5" x14ac:dyDescent="0.2">
      <c r="A81" s="1">
        <v>11341.785822600001</v>
      </c>
      <c r="B81" s="1">
        <v>-55.218899999999998</v>
      </c>
      <c r="D81" s="1">
        <v>11437.961475300001</v>
      </c>
      <c r="E81" s="1">
        <v>-79.400199999999998</v>
      </c>
    </row>
    <row r="82" spans="1:5" x14ac:dyDescent="0.2">
      <c r="A82" s="1">
        <v>11524.6000336</v>
      </c>
      <c r="B82" s="1">
        <v>-53.419600000000003</v>
      </c>
      <c r="D82" s="1">
        <v>11622.298598199999</v>
      </c>
      <c r="E82" s="1">
        <v>-99.143799999999999</v>
      </c>
    </row>
    <row r="83" spans="1:5" x14ac:dyDescent="0.2">
      <c r="A83" s="1">
        <v>11707.410547699999</v>
      </c>
      <c r="B83" s="1">
        <v>-47.973599999999998</v>
      </c>
      <c r="D83" s="1">
        <v>11806.6311286</v>
      </c>
      <c r="E83" s="1">
        <v>-118.2176</v>
      </c>
    </row>
    <row r="84" spans="1:5" x14ac:dyDescent="0.2">
      <c r="A84" s="1">
        <v>11890.2173669</v>
      </c>
      <c r="B84" s="1">
        <v>-37.454999999999998</v>
      </c>
      <c r="D84" s="1">
        <v>11990.959068599999</v>
      </c>
      <c r="E84" s="1">
        <v>-144.2372</v>
      </c>
    </row>
    <row r="85" spans="1:5" x14ac:dyDescent="0.2">
      <c r="A85" s="1">
        <v>12073.020493399999</v>
      </c>
      <c r="B85" s="1">
        <v>-26.212700000000002</v>
      </c>
      <c r="D85" s="1">
        <v>12175.282420400001</v>
      </c>
      <c r="E85" s="1">
        <v>-176.70859999999999</v>
      </c>
    </row>
    <row r="86" spans="1:5" x14ac:dyDescent="0.2">
      <c r="A86" s="1">
        <v>12255.8199291</v>
      </c>
      <c r="B86" s="1">
        <v>-15.0655</v>
      </c>
      <c r="D86" s="1">
        <v>12359.6011862</v>
      </c>
      <c r="E86" s="1">
        <v>-201.8186</v>
      </c>
    </row>
    <row r="87" spans="1:5" x14ac:dyDescent="0.2">
      <c r="A87" s="1">
        <v>12438.615675999999</v>
      </c>
      <c r="B87" s="1">
        <v>-1.7484999999999999</v>
      </c>
      <c r="D87" s="1">
        <v>12543.915368100001</v>
      </c>
      <c r="E87" s="1">
        <v>-212.13570000000001</v>
      </c>
    </row>
    <row r="88" spans="1:5" x14ac:dyDescent="0.2">
      <c r="A88" s="1">
        <v>12621.407736200001</v>
      </c>
      <c r="B88" s="1">
        <v>11.818199999999999</v>
      </c>
      <c r="D88" s="1">
        <v>12728.224968299999</v>
      </c>
      <c r="E88" s="1">
        <v>-225.36609999999999</v>
      </c>
    </row>
    <row r="89" spans="1:5" x14ac:dyDescent="0.2">
      <c r="A89" s="1">
        <v>12804.196111699999</v>
      </c>
      <c r="B89" s="1">
        <v>25.003</v>
      </c>
      <c r="D89" s="1">
        <v>12912.529989000001</v>
      </c>
      <c r="E89" s="1">
        <v>-246.66079999999999</v>
      </c>
    </row>
    <row r="90" spans="1:5" x14ac:dyDescent="0.2">
      <c r="A90" s="1">
        <v>12986.9808046</v>
      </c>
      <c r="B90" s="1">
        <v>35.312600000000003</v>
      </c>
      <c r="D90" s="1">
        <v>13096.830432299999</v>
      </c>
      <c r="E90" s="1">
        <v>-266.31150000000002</v>
      </c>
    </row>
    <row r="91" spans="1:5" x14ac:dyDescent="0.2">
      <c r="A91" s="1">
        <v>13169.761816800001</v>
      </c>
      <c r="B91" s="1">
        <v>40.860799999999998</v>
      </c>
      <c r="D91" s="1">
        <v>13281.1263005</v>
      </c>
      <c r="E91" s="1">
        <v>-277.7792</v>
      </c>
    </row>
    <row r="92" spans="1:5" x14ac:dyDescent="0.2">
      <c r="A92" s="1">
        <v>13352.539150500001</v>
      </c>
      <c r="B92" s="1">
        <v>45.0944</v>
      </c>
      <c r="D92" s="1">
        <v>13465.4175956</v>
      </c>
      <c r="E92" s="1">
        <v>-290.81450000000001</v>
      </c>
    </row>
    <row r="93" spans="1:5" x14ac:dyDescent="0.2">
      <c r="A93" s="1">
        <v>13535.3128075</v>
      </c>
      <c r="B93" s="1">
        <v>48.479599999999998</v>
      </c>
      <c r="D93" s="1">
        <v>13649.7043199</v>
      </c>
      <c r="E93" s="1">
        <v>-305.8297</v>
      </c>
    </row>
    <row r="94" spans="1:5" x14ac:dyDescent="0.2">
      <c r="A94" s="1">
        <v>13718.08279</v>
      </c>
      <c r="B94" s="1">
        <v>53.711199999999998</v>
      </c>
      <c r="D94" s="1">
        <v>13833.986475399999</v>
      </c>
      <c r="E94" s="1">
        <v>-319.05020000000002</v>
      </c>
    </row>
    <row r="95" spans="1:5" x14ac:dyDescent="0.2">
      <c r="A95" s="1">
        <v>13900.849099999999</v>
      </c>
      <c r="B95" s="1">
        <v>68.539900000000003</v>
      </c>
      <c r="D95" s="1">
        <v>14018.264064499999</v>
      </c>
      <c r="E95" s="1">
        <v>-329.35789999999997</v>
      </c>
    </row>
    <row r="96" spans="1:5" x14ac:dyDescent="0.2">
      <c r="A96" s="1">
        <v>14083.6117395</v>
      </c>
      <c r="B96" s="1">
        <v>90.962500000000006</v>
      </c>
      <c r="D96" s="1">
        <v>14202.5370891</v>
      </c>
      <c r="E96" s="1">
        <v>-336.4572</v>
      </c>
    </row>
    <row r="97" spans="1:5" x14ac:dyDescent="0.2">
      <c r="A97" s="1">
        <v>14266.3707104</v>
      </c>
      <c r="B97" s="1">
        <v>109.9615</v>
      </c>
      <c r="D97" s="1">
        <v>14386.8055516</v>
      </c>
      <c r="E97" s="1">
        <v>-342.0453</v>
      </c>
    </row>
    <row r="98" spans="1:5" x14ac:dyDescent="0.2">
      <c r="A98" s="1">
        <v>14449.126015</v>
      </c>
      <c r="B98" s="1">
        <v>118.59869999999999</v>
      </c>
      <c r="D98" s="1">
        <v>14571.069454099999</v>
      </c>
      <c r="E98" s="1">
        <v>-343.43689999999998</v>
      </c>
    </row>
    <row r="99" spans="1:5" x14ac:dyDescent="0.2">
      <c r="A99" s="1">
        <v>14631.877655099999</v>
      </c>
      <c r="B99" s="1">
        <v>120.4263</v>
      </c>
      <c r="D99" s="1">
        <v>14755.3287986</v>
      </c>
      <c r="E99" s="1">
        <v>-340.3048</v>
      </c>
    </row>
    <row r="100" spans="1:5" x14ac:dyDescent="0.2">
      <c r="A100" s="1">
        <v>14814.625632900001</v>
      </c>
      <c r="B100" s="1">
        <v>107.8121</v>
      </c>
      <c r="D100" s="1">
        <v>14939.583587499999</v>
      </c>
      <c r="E100" s="1">
        <v>-351.46120000000002</v>
      </c>
    </row>
    <row r="101" spans="1:5" x14ac:dyDescent="0.2">
      <c r="A101" s="1">
        <v>14997.3699502</v>
      </c>
      <c r="B101" s="1">
        <v>82.5047</v>
      </c>
      <c r="D101" s="1">
        <v>15123.833822799999</v>
      </c>
      <c r="E101" s="1">
        <v>-363.76580000000001</v>
      </c>
    </row>
    <row r="102" spans="1:5" x14ac:dyDescent="0.2">
      <c r="A102" s="1">
        <v>15180.110609200001</v>
      </c>
      <c r="B102" s="1">
        <v>51.151400000000002</v>
      </c>
    </row>
    <row r="103" spans="1:5" x14ac:dyDescent="0.2">
      <c r="A103" s="1">
        <v>15362.847611900001</v>
      </c>
      <c r="B103" s="1">
        <v>34.482700000000001</v>
      </c>
    </row>
    <row r="104" spans="1:5" x14ac:dyDescent="0.2">
      <c r="A104" s="1">
        <v>15545.5809603</v>
      </c>
      <c r="B104" s="1">
        <v>30.3994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F29A9-DBB3-7145-B06C-CCC6A49055A3}">
  <dimension ref="A1:T155"/>
  <sheetViews>
    <sheetView tabSelected="1" topLeftCell="M1" workbookViewId="0">
      <selection activeCell="T23" sqref="T23"/>
    </sheetView>
  </sheetViews>
  <sheetFormatPr baseColWidth="10" defaultColWidth="8.83203125" defaultRowHeight="15" x14ac:dyDescent="0.2"/>
  <cols>
    <col min="1" max="1" width="16.5" style="1" customWidth="1"/>
    <col min="2" max="2" width="8.83203125" style="1"/>
    <col min="3" max="3" width="27.6640625" style="1" customWidth="1"/>
    <col min="4" max="4" width="25.5" style="1" customWidth="1"/>
    <col min="5" max="5" width="19.83203125" style="1" customWidth="1"/>
    <col min="6" max="6" width="26.5" style="1" customWidth="1"/>
    <col min="7" max="7" width="19.83203125" style="1" customWidth="1"/>
    <col min="8" max="8" width="28.5" style="1" customWidth="1"/>
    <col min="9" max="9" width="16.5" style="1" customWidth="1"/>
    <col min="10" max="10" width="24.83203125" style="1" customWidth="1"/>
    <col min="11" max="11" width="26.6640625" style="1" customWidth="1"/>
    <col min="12" max="12" width="26.5" style="1" customWidth="1"/>
    <col min="13" max="13" width="25.83203125" style="1" customWidth="1"/>
    <col min="14" max="14" width="23.5" style="1" customWidth="1"/>
    <col min="15" max="15" width="20.5" style="1" customWidth="1"/>
    <col min="16" max="16" width="22.1640625" style="1" customWidth="1"/>
    <col min="17" max="17" width="24.5" style="1" customWidth="1"/>
    <col min="18" max="18" width="23.5" style="1" customWidth="1"/>
    <col min="19" max="19" width="34.83203125" style="1" customWidth="1"/>
    <col min="20" max="20" width="27" style="1" customWidth="1"/>
    <col min="21" max="16384" width="8.83203125" style="1"/>
  </cols>
  <sheetData>
    <row r="1" spans="1:20" s="18" customFormat="1" ht="16" thickBot="1" x14ac:dyDescent="0.25">
      <c r="A1" s="19" t="s">
        <v>121</v>
      </c>
    </row>
    <row r="2" spans="1:20" s="15" customFormat="1" ht="36" customHeight="1" thickBot="1" x14ac:dyDescent="0.25">
      <c r="A2" s="17" t="s">
        <v>120</v>
      </c>
      <c r="B2" s="17" t="s">
        <v>119</v>
      </c>
      <c r="C2" s="16" t="s">
        <v>118</v>
      </c>
      <c r="D2" s="16" t="s">
        <v>117</v>
      </c>
      <c r="E2" s="17" t="s">
        <v>449</v>
      </c>
      <c r="F2" s="17" t="s">
        <v>231</v>
      </c>
      <c r="G2" s="17" t="s">
        <v>391</v>
      </c>
      <c r="H2" s="17" t="s">
        <v>125</v>
      </c>
      <c r="I2" s="17" t="s">
        <v>115</v>
      </c>
      <c r="J2" s="17" t="s">
        <v>114</v>
      </c>
      <c r="K2" s="17" t="s">
        <v>113</v>
      </c>
      <c r="L2" s="17" t="s">
        <v>112</v>
      </c>
      <c r="M2" s="17" t="s">
        <v>111</v>
      </c>
      <c r="N2" s="17" t="s">
        <v>110</v>
      </c>
      <c r="O2" s="16" t="s">
        <v>109</v>
      </c>
      <c r="P2" s="16" t="s">
        <v>108</v>
      </c>
      <c r="Q2" s="16" t="s">
        <v>107</v>
      </c>
      <c r="R2" s="16" t="s">
        <v>106</v>
      </c>
      <c r="S2" s="16"/>
      <c r="T2" s="16"/>
    </row>
    <row r="3" spans="1:20" s="23" customFormat="1" ht="105.75" customHeight="1" thickTop="1" thickBot="1" x14ac:dyDescent="0.25">
      <c r="A3" s="23" t="s">
        <v>448</v>
      </c>
      <c r="B3" s="23">
        <v>14</v>
      </c>
      <c r="E3" s="23">
        <v>90.987200000000001</v>
      </c>
      <c r="F3" s="23" t="s">
        <v>447</v>
      </c>
      <c r="G3" s="23">
        <v>13.525499999999999</v>
      </c>
      <c r="H3" s="23" t="s">
        <v>446</v>
      </c>
      <c r="I3" s="23">
        <v>32.508200000000002</v>
      </c>
      <c r="J3" s="23">
        <v>69.462910710873999</v>
      </c>
      <c r="K3" s="23">
        <v>-394.31057700000002</v>
      </c>
      <c r="L3" s="23">
        <v>179.27271999999999</v>
      </c>
      <c r="M3" s="23">
        <v>573.58329800000001</v>
      </c>
      <c r="N3" s="23">
        <v>-55.297021000000001</v>
      </c>
      <c r="O3" s="23">
        <v>9.6405759999999994</v>
      </c>
      <c r="P3" s="23">
        <v>9.7668999999999997</v>
      </c>
      <c r="Q3" s="23">
        <v>9.4044098597143488</v>
      </c>
      <c r="R3" s="23">
        <v>9.603961953238116</v>
      </c>
    </row>
    <row r="4" spans="1:20" s="12" customFormat="1" ht="16" thickBot="1" x14ac:dyDescent="0.25">
      <c r="A4" s="13" t="s">
        <v>103</v>
      </c>
    </row>
    <row r="6" spans="1:20" ht="16" thickBot="1" x14ac:dyDescent="0.25">
      <c r="J6" s="1" t="s">
        <v>443</v>
      </c>
      <c r="M6" s="11" t="s">
        <v>433</v>
      </c>
      <c r="N6" s="10"/>
    </row>
    <row r="7" spans="1:20" ht="16" thickTop="1" x14ac:dyDescent="0.2">
      <c r="J7" s="1">
        <f>AVERAGE(B58:B113)</f>
        <v>-23.832853571428338</v>
      </c>
      <c r="K7" s="58">
        <f>AVERAGE(J7,J9)</f>
        <v>-17.512715768764934</v>
      </c>
      <c r="M7" s="25" t="s">
        <v>101</v>
      </c>
      <c r="N7" s="24">
        <v>4.1599999999999998E-2</v>
      </c>
    </row>
    <row r="8" spans="1:20" x14ac:dyDescent="0.2">
      <c r="J8" s="1" t="s">
        <v>445</v>
      </c>
      <c r="M8" s="7" t="s">
        <v>99</v>
      </c>
      <c r="N8" s="6">
        <v>3.2800000000000003E-2</v>
      </c>
    </row>
    <row r="9" spans="1:20" x14ac:dyDescent="0.2">
      <c r="J9" s="1">
        <f>AVERAGE(E56:E114)</f>
        <v>-11.192577966101531</v>
      </c>
    </row>
    <row r="10" spans="1:20" x14ac:dyDescent="0.2">
      <c r="J10" s="1" t="s">
        <v>444</v>
      </c>
    </row>
    <row r="11" spans="1:20" x14ac:dyDescent="0.2">
      <c r="J11" s="1" t="s">
        <v>443</v>
      </c>
    </row>
    <row r="12" spans="1:20" x14ac:dyDescent="0.2">
      <c r="J12" s="1">
        <f>AVERAGE(L19:L62,L74)</f>
        <v>119.64460297066412</v>
      </c>
    </row>
    <row r="13" spans="1:20" x14ac:dyDescent="0.2">
      <c r="J13" s="1" t="s">
        <v>442</v>
      </c>
      <c r="K13" s="58">
        <f>AVERAGE(J12,J14)</f>
        <v>86.667061150661283</v>
      </c>
    </row>
    <row r="14" spans="1:20" x14ac:dyDescent="0.2">
      <c r="J14" s="1">
        <f>AVERAGE(P19,P27:P77)</f>
        <v>53.689519330658449</v>
      </c>
    </row>
    <row r="18" spans="1:16" x14ac:dyDescent="0.2">
      <c r="A18" s="23" t="s">
        <v>100</v>
      </c>
      <c r="B18" s="23" t="s">
        <v>101</v>
      </c>
      <c r="C18" s="23"/>
      <c r="D18" s="23" t="s">
        <v>100</v>
      </c>
      <c r="E18" s="23" t="s">
        <v>99</v>
      </c>
      <c r="J18" s="1" t="s">
        <v>441</v>
      </c>
      <c r="K18" s="1" t="s">
        <v>223</v>
      </c>
      <c r="L18" s="1" t="s">
        <v>222</v>
      </c>
      <c r="N18" s="1" t="s">
        <v>441</v>
      </c>
      <c r="O18" s="1" t="s">
        <v>221</v>
      </c>
      <c r="P18" s="1" t="s">
        <v>440</v>
      </c>
    </row>
    <row r="19" spans="1:16" x14ac:dyDescent="0.2">
      <c r="A19" s="23">
        <v>0</v>
      </c>
      <c r="B19" s="23">
        <v>-242.52529999999999</v>
      </c>
      <c r="C19" s="23"/>
      <c r="D19" s="23">
        <v>0</v>
      </c>
      <c r="E19" s="23">
        <v>2.5575000000000001</v>
      </c>
      <c r="J19" s="1" t="s">
        <v>46</v>
      </c>
      <c r="K19" s="1">
        <f>0.0416*A58 - 627.96</f>
        <v>-325.21680428774408</v>
      </c>
      <c r="L19" s="1">
        <f>B58-K19</f>
        <v>0.28220428774409356</v>
      </c>
      <c r="N19" s="1" t="s">
        <v>57</v>
      </c>
      <c r="O19" s="1">
        <f>0.0328*D56-454.21</f>
        <v>-232.00830822954399</v>
      </c>
      <c r="P19" s="1">
        <f>E56-O19</f>
        <v>0.16030822954397195</v>
      </c>
    </row>
    <row r="20" spans="1:16" x14ac:dyDescent="0.2">
      <c r="A20" s="23">
        <v>186.51231375500001</v>
      </c>
      <c r="B20" s="23">
        <v>-240.09700000000001</v>
      </c>
      <c r="C20" s="23"/>
      <c r="D20" s="23">
        <v>183.151804043</v>
      </c>
      <c r="E20" s="23">
        <v>-4.2659000000000002</v>
      </c>
      <c r="J20" s="1" t="s">
        <v>44</v>
      </c>
      <c r="K20" s="1">
        <f>0.0416*A59 - 627.96</f>
        <v>-317.45020695075203</v>
      </c>
      <c r="L20" s="1">
        <f>B59-K20</f>
        <v>11.22780695075204</v>
      </c>
      <c r="N20" s="1" t="s">
        <v>55</v>
      </c>
      <c r="O20" s="1">
        <f>0.0328*D57-454.21</f>
        <v>-226.00488216944797</v>
      </c>
      <c r="P20" s="1">
        <f>E57-O20</f>
        <v>-1.714417830552037</v>
      </c>
    </row>
    <row r="21" spans="1:16" x14ac:dyDescent="0.2">
      <c r="A21" s="23">
        <v>373.02932753800002</v>
      </c>
      <c r="B21" s="23">
        <v>-241.71899999999999</v>
      </c>
      <c r="C21" s="23"/>
      <c r="D21" s="23">
        <v>366.30032710400002</v>
      </c>
      <c r="E21" s="23">
        <v>-22.079699999999999</v>
      </c>
      <c r="J21" s="1" t="s">
        <v>42</v>
      </c>
      <c r="K21" s="1">
        <f>0.0416*A60 - 627.96</f>
        <v>-309.68341094464006</v>
      </c>
      <c r="L21" s="1">
        <f>B60-K21</f>
        <v>20.244610944640044</v>
      </c>
      <c r="N21" s="1" t="s">
        <v>53</v>
      </c>
      <c r="O21" s="1">
        <f>0.0328*D58-454.21</f>
        <v>-220.00156213239995</v>
      </c>
      <c r="P21" s="1">
        <f>E58-O21</f>
        <v>-3.826737867600059</v>
      </c>
    </row>
    <row r="22" spans="1:16" x14ac:dyDescent="0.2">
      <c r="A22" s="23">
        <v>559.55104328300001</v>
      </c>
      <c r="B22" s="23">
        <v>-248.893</v>
      </c>
      <c r="C22" s="23"/>
      <c r="D22" s="23">
        <v>549.44557049399998</v>
      </c>
      <c r="E22" s="23">
        <v>-56.736699999999999</v>
      </c>
      <c r="J22" s="1" t="s">
        <v>40</v>
      </c>
      <c r="K22" s="1">
        <f>0.0416*A61 - 627.96</f>
        <v>-301.91641618870403</v>
      </c>
      <c r="L22" s="1">
        <f>B61-K22</f>
        <v>29.277316188704049</v>
      </c>
      <c r="N22" s="1" t="s">
        <v>51</v>
      </c>
      <c r="O22" s="1">
        <f>0.0328*D59-454.21</f>
        <v>-213.99834807608795</v>
      </c>
      <c r="P22" s="1">
        <f>E59-O22</f>
        <v>-4.9657519239120518</v>
      </c>
    </row>
    <row r="23" spans="1:16" x14ac:dyDescent="0.2">
      <c r="A23" s="23">
        <v>746.07746292700006</v>
      </c>
      <c r="B23" s="23">
        <v>-266.50599999999997</v>
      </c>
      <c r="C23" s="23"/>
      <c r="D23" s="23">
        <v>732.58753553500003</v>
      </c>
      <c r="E23" s="23">
        <v>-86.507800000000003</v>
      </c>
      <c r="J23" s="1" t="s">
        <v>38</v>
      </c>
      <c r="K23" s="1">
        <f>0.0416*A62 - 627.96</f>
        <v>-294.14922260140804</v>
      </c>
      <c r="L23" s="1">
        <f>B62-K23</f>
        <v>39.284922601408056</v>
      </c>
      <c r="N23" s="1" t="s">
        <v>49</v>
      </c>
      <c r="O23" s="1">
        <f>0.0328*D60-454.21</f>
        <v>-207.99523995688796</v>
      </c>
      <c r="P23" s="1">
        <f>E60-O23</f>
        <v>-5.9015600431120561</v>
      </c>
    </row>
    <row r="24" spans="1:16" x14ac:dyDescent="0.2">
      <c r="A24" s="23">
        <v>932.60858840599997</v>
      </c>
      <c r="B24" s="23">
        <v>-279.83030000000002</v>
      </c>
      <c r="C24" s="23"/>
      <c r="D24" s="23">
        <v>915.72622353700001</v>
      </c>
      <c r="E24" s="23">
        <v>-95.250600000000006</v>
      </c>
      <c r="J24" s="1" t="s">
        <v>36</v>
      </c>
      <c r="K24" s="1">
        <f>0.0416*A63 - 627.96</f>
        <v>-286.38183010204801</v>
      </c>
      <c r="L24" s="1">
        <f>B63-K24</f>
        <v>50.958130102048017</v>
      </c>
      <c r="N24" s="1" t="s">
        <v>47</v>
      </c>
      <c r="O24" s="1">
        <f>0.0328*D61-454.21</f>
        <v>-201.99223773248798</v>
      </c>
      <c r="P24" s="1">
        <f>E61-O24</f>
        <v>-6.2562622675120281</v>
      </c>
    </row>
    <row r="25" spans="1:16" x14ac:dyDescent="0.2">
      <c r="A25" s="23">
        <v>1119.1444216499999</v>
      </c>
      <c r="B25" s="23">
        <v>-278.21859999999998</v>
      </c>
      <c r="C25" s="23"/>
      <c r="D25" s="23">
        <v>1098.8616358199999</v>
      </c>
      <c r="E25" s="23">
        <v>-98.482799999999997</v>
      </c>
      <c r="J25" s="1" t="s">
        <v>34</v>
      </c>
      <c r="K25" s="1">
        <f>0.0416*A64 - 627.96</f>
        <v>-278.61423860992005</v>
      </c>
      <c r="L25" s="1">
        <f>B64-K25</f>
        <v>65.117538609920047</v>
      </c>
      <c r="N25" s="1" t="s">
        <v>45</v>
      </c>
      <c r="O25" s="1">
        <f>0.0328*D62-454.21</f>
        <v>-195.98934135926396</v>
      </c>
      <c r="P25" s="1">
        <f>E62-O25</f>
        <v>-6.1419586407360498</v>
      </c>
    </row>
    <row r="26" spans="1:16" x14ac:dyDescent="0.2">
      <c r="A26" s="23">
        <v>1305.68496461</v>
      </c>
      <c r="B26" s="23">
        <v>-283.17070000000001</v>
      </c>
      <c r="C26" s="23"/>
      <c r="D26" s="23">
        <v>1281.99377368</v>
      </c>
      <c r="E26" s="23">
        <v>-104.6845</v>
      </c>
      <c r="J26" s="1" t="s">
        <v>32</v>
      </c>
      <c r="K26" s="1">
        <f>0.0416*A65 - 627.96</f>
        <v>-270.84644804348807</v>
      </c>
      <c r="L26" s="1">
        <f>B65-K26</f>
        <v>82.082948043488074</v>
      </c>
      <c r="N26" s="1" t="s">
        <v>43</v>
      </c>
      <c r="O26" s="1">
        <f>0.0328*D63-454.21</f>
        <v>-189.98655079457598</v>
      </c>
      <c r="P26" s="1">
        <f>E63-O26</f>
        <v>-3.3550492054240237</v>
      </c>
    </row>
    <row r="27" spans="1:16" x14ac:dyDescent="0.2">
      <c r="A27" s="23">
        <v>1492.2302192100001</v>
      </c>
      <c r="B27" s="23">
        <v>-293.3544</v>
      </c>
      <c r="C27" s="23"/>
      <c r="D27" s="23">
        <v>1465.12263846</v>
      </c>
      <c r="E27" s="23">
        <v>-112.804</v>
      </c>
      <c r="J27" s="1" t="s">
        <v>30</v>
      </c>
      <c r="K27" s="1">
        <f>0.0416*A66 - 627.96</f>
        <v>-263.07845832204811</v>
      </c>
      <c r="L27" s="1">
        <f>B66-K27</f>
        <v>100.70775832204811</v>
      </c>
      <c r="N27" s="1" t="s">
        <v>41</v>
      </c>
      <c r="O27" s="1">
        <f>0.0328*D64-454.21</f>
        <v>-183.98386599545597</v>
      </c>
      <c r="P27" s="1">
        <f>E64-O27</f>
        <v>2.9359659954559731</v>
      </c>
    </row>
    <row r="28" spans="1:16" x14ac:dyDescent="0.2">
      <c r="A28" s="23">
        <v>1678.78018739</v>
      </c>
      <c r="B28" s="23">
        <v>-300.44029999999998</v>
      </c>
      <c r="C28" s="23"/>
      <c r="D28" s="23">
        <v>1648.2482314399999</v>
      </c>
      <c r="E28" s="23">
        <v>-124.8827</v>
      </c>
      <c r="J28" s="1" t="s">
        <v>28</v>
      </c>
      <c r="K28" s="1">
        <f>0.0416*A67 - 627.96</f>
        <v>-255.31026936448006</v>
      </c>
      <c r="L28" s="1">
        <f>B67-K28</f>
        <v>120.12116936448007</v>
      </c>
      <c r="N28" s="1" t="s">
        <v>39</v>
      </c>
      <c r="O28" s="1">
        <f>0.0328*D65-454.21</f>
        <v>-177.98128691860796</v>
      </c>
      <c r="P28" s="1">
        <f>E65-O28</f>
        <v>10.876286918607974</v>
      </c>
    </row>
    <row r="29" spans="1:16" x14ac:dyDescent="0.2">
      <c r="A29" s="23">
        <v>1865.33487109</v>
      </c>
      <c r="B29" s="23">
        <v>-304.85989999999998</v>
      </c>
      <c r="C29" s="23"/>
      <c r="D29" s="23">
        <v>1831.3705539699999</v>
      </c>
      <c r="E29" s="23">
        <v>-142.41739999999999</v>
      </c>
      <c r="J29" s="1" t="s">
        <v>26</v>
      </c>
      <c r="K29" s="1">
        <f>0.0416*A68 - 627.96</f>
        <v>-247.54188109008004</v>
      </c>
      <c r="L29" s="1">
        <f>B68-K29</f>
        <v>138.37608109008005</v>
      </c>
      <c r="N29" s="1" t="s">
        <v>37</v>
      </c>
      <c r="O29" s="1">
        <f>0.0328*D66-454.21</f>
        <v>-171.97881352171999</v>
      </c>
      <c r="P29" s="1">
        <f>E66-O29</f>
        <v>22.555013521719985</v>
      </c>
    </row>
    <row r="30" spans="1:16" x14ac:dyDescent="0.2">
      <c r="A30" s="23">
        <v>2051.8942722500001</v>
      </c>
      <c r="B30" s="23">
        <v>-309.15210000000002</v>
      </c>
      <c r="C30" s="23"/>
      <c r="D30" s="23">
        <v>2014.4896073299999</v>
      </c>
      <c r="E30" s="23">
        <v>-160.4752</v>
      </c>
      <c r="J30" s="1" t="s">
        <v>24</v>
      </c>
      <c r="K30" s="1">
        <f>0.0416*A69 - 627.96</f>
        <v>-239.7732934177281</v>
      </c>
      <c r="L30" s="1">
        <f>B69-K30</f>
        <v>151.8872934177281</v>
      </c>
      <c r="N30" s="1" t="s">
        <v>35</v>
      </c>
      <c r="O30" s="1">
        <f>0.0328*D67-454.21</f>
        <v>-165.97644576149594</v>
      </c>
      <c r="P30" s="1">
        <f>E67-O30</f>
        <v>32.725245761495927</v>
      </c>
    </row>
    <row r="31" spans="1:16" x14ac:dyDescent="0.2">
      <c r="A31" s="23">
        <v>2238.4583927899998</v>
      </c>
      <c r="B31" s="23">
        <v>-314.74169999999998</v>
      </c>
      <c r="C31" s="23"/>
      <c r="D31" s="23">
        <v>2197.6053928599999</v>
      </c>
      <c r="E31" s="23">
        <v>-176.88800000000001</v>
      </c>
      <c r="J31" s="1" t="s">
        <v>22</v>
      </c>
      <c r="K31" s="1">
        <f>0.0416*A70 - 627.96</f>
        <v>-232.00450626630402</v>
      </c>
      <c r="L31" s="1">
        <f>B70-K31</f>
        <v>159.88180626630401</v>
      </c>
      <c r="N31" s="1" t="s">
        <v>33</v>
      </c>
      <c r="O31" s="1">
        <f>0.0328*D68-454.21</f>
        <v>-159.974183594968</v>
      </c>
      <c r="P31" s="1">
        <f>E68-O31</f>
        <v>42.852583594967996</v>
      </c>
    </row>
    <row r="32" spans="1:16" x14ac:dyDescent="0.2">
      <c r="A32" s="23">
        <v>2425.0272346699999</v>
      </c>
      <c r="B32" s="23">
        <v>-320.91950000000003</v>
      </c>
      <c r="C32" s="23"/>
      <c r="D32" s="23">
        <v>2380.7179118499998</v>
      </c>
      <c r="E32" s="23">
        <v>-194.5051</v>
      </c>
      <c r="J32" s="1" t="s">
        <v>20</v>
      </c>
      <c r="K32" s="1">
        <f>0.0416*A71 - 627.96</f>
        <v>-224.23551955468804</v>
      </c>
      <c r="L32" s="1">
        <f>B71-K32</f>
        <v>166.58591955468805</v>
      </c>
      <c r="N32" s="1" t="s">
        <v>31</v>
      </c>
      <c r="O32" s="1">
        <f>0.0328*D69-454.21</f>
        <v>-153.97202697916799</v>
      </c>
      <c r="P32" s="1">
        <f>E69-O32</f>
        <v>47.453426979167986</v>
      </c>
    </row>
    <row r="33" spans="1:16" x14ac:dyDescent="0.2">
      <c r="A33" s="23">
        <v>2611.6007998199998</v>
      </c>
      <c r="B33" s="23">
        <v>-328.28890000000001</v>
      </c>
      <c r="C33" s="23"/>
      <c r="D33" s="23">
        <v>2563.8271656400002</v>
      </c>
      <c r="E33" s="23">
        <v>-211.71299999999999</v>
      </c>
      <c r="J33" s="1" t="s">
        <v>18</v>
      </c>
      <c r="K33" s="1">
        <f>0.0416*A72 - 627.96</f>
        <v>-216.46633320176005</v>
      </c>
      <c r="L33" s="1">
        <f>B72-K33</f>
        <v>177.32293320176007</v>
      </c>
      <c r="N33" s="1" t="s">
        <v>29</v>
      </c>
      <c r="O33" s="1">
        <f>0.0328*D70-454.21</f>
        <v>-147.96997587145597</v>
      </c>
      <c r="P33" s="1">
        <f>E70-O33</f>
        <v>46.279675871455979</v>
      </c>
    </row>
    <row r="34" spans="1:16" x14ac:dyDescent="0.2">
      <c r="A34" s="23">
        <v>2798.17909018</v>
      </c>
      <c r="B34" s="23">
        <v>-334.75909999999999</v>
      </c>
      <c r="C34" s="23"/>
      <c r="D34" s="23">
        <v>2746.9331555200001</v>
      </c>
      <c r="E34" s="23">
        <v>-221.7825</v>
      </c>
      <c r="J34" s="1" t="s">
        <v>16</v>
      </c>
      <c r="K34" s="1">
        <f>0.0416*A73 - 627.96</f>
        <v>-208.69694712640006</v>
      </c>
      <c r="L34" s="1">
        <f>B73-K34</f>
        <v>185.56474712640005</v>
      </c>
      <c r="N34" s="1" t="s">
        <v>27</v>
      </c>
      <c r="O34" s="1">
        <f>0.0328*D71-454.21</f>
        <v>-141.96803022820797</v>
      </c>
      <c r="P34" s="1">
        <f>E71-O34</f>
        <v>45.316930228207966</v>
      </c>
    </row>
    <row r="35" spans="1:16" x14ac:dyDescent="0.2">
      <c r="A35" s="23">
        <v>2984.76210769</v>
      </c>
      <c r="B35" s="23">
        <v>-342.54149999999998</v>
      </c>
      <c r="C35" s="23"/>
      <c r="D35" s="23">
        <v>2930.0358828100002</v>
      </c>
      <c r="E35" s="23">
        <v>-228.45699999999999</v>
      </c>
      <c r="J35" s="1" t="s">
        <v>14</v>
      </c>
      <c r="K35" s="1">
        <f>0.0416*A74 - 627.96</f>
        <v>-200.9273612483201</v>
      </c>
      <c r="L35" s="1">
        <f>B74-K35</f>
        <v>187.5541612483201</v>
      </c>
      <c r="N35" s="1" t="s">
        <v>25</v>
      </c>
      <c r="O35" s="1">
        <f>0.0328*D72-454.21</f>
        <v>-135.96619000743993</v>
      </c>
      <c r="P35" s="1">
        <f>E72-O35</f>
        <v>46.793290007439936</v>
      </c>
    </row>
    <row r="36" spans="1:16" x14ac:dyDescent="0.2">
      <c r="A36" s="23">
        <v>3171.3498542799998</v>
      </c>
      <c r="B36" s="23">
        <v>-355.54390000000001</v>
      </c>
      <c r="C36" s="23"/>
      <c r="D36" s="23">
        <v>3113.1353488300001</v>
      </c>
      <c r="E36" s="23">
        <v>-236.327</v>
      </c>
      <c r="J36" s="1" t="s">
        <v>12</v>
      </c>
      <c r="K36" s="1">
        <f>0.0416*A75 - 627.96</f>
        <v>-193.15757548640011</v>
      </c>
      <c r="L36" s="1">
        <f>B75-K36</f>
        <v>188.64757548641012</v>
      </c>
      <c r="N36" s="1" t="s">
        <v>23</v>
      </c>
      <c r="O36" s="1">
        <f>0.0328*D73-454.21</f>
        <v>-129.96445516552797</v>
      </c>
      <c r="P36" s="1">
        <f>E73-O36</f>
        <v>51.553855165527963</v>
      </c>
    </row>
    <row r="37" spans="1:16" x14ac:dyDescent="0.2">
      <c r="A37" s="23">
        <v>3357.9423319000002</v>
      </c>
      <c r="B37" s="23">
        <v>-370.43639999999999</v>
      </c>
      <c r="C37" s="23"/>
      <c r="D37" s="23">
        <v>3296.2315548800002</v>
      </c>
      <c r="E37" s="23">
        <v>-243.9443</v>
      </c>
      <c r="J37" s="1" t="s">
        <v>10</v>
      </c>
      <c r="K37" s="1">
        <f>0.0416*A76 - 627.96</f>
        <v>-185.38758975744008</v>
      </c>
      <c r="L37" s="1">
        <f>B76-K37</f>
        <v>194.99518975744007</v>
      </c>
      <c r="N37" s="1" t="s">
        <v>21</v>
      </c>
      <c r="O37" s="1">
        <f>0.0328*D74-454.21</f>
        <v>-123.96282566015992</v>
      </c>
      <c r="P37" s="1">
        <f>E74-O37</f>
        <v>52.994525660159923</v>
      </c>
    </row>
    <row r="38" spans="1:16" x14ac:dyDescent="0.2">
      <c r="A38" s="23">
        <v>3544.5395424799999</v>
      </c>
      <c r="B38" s="23">
        <v>-390.73059999999998</v>
      </c>
      <c r="C38" s="23"/>
      <c r="D38" s="23">
        <v>3479.3245022900001</v>
      </c>
      <c r="E38" s="23">
        <v>-250.81790000000001</v>
      </c>
      <c r="J38" s="1" t="s">
        <v>8</v>
      </c>
      <c r="K38" s="1">
        <f>0.0416*A77 - 627.96</f>
        <v>-177.61740398240005</v>
      </c>
      <c r="L38" s="1">
        <f>B77-K38</f>
        <v>201.58960398240004</v>
      </c>
      <c r="N38" s="1" t="s">
        <v>19</v>
      </c>
      <c r="O38" s="1">
        <f>0.0328*D75-454.21</f>
        <v>-117.96130144639994</v>
      </c>
      <c r="P38" s="1">
        <f>E75-O38</f>
        <v>49.473301446399944</v>
      </c>
    </row>
    <row r="39" spans="1:16" x14ac:dyDescent="0.2">
      <c r="A39" s="23">
        <v>3731.1414879700001</v>
      </c>
      <c r="B39" s="23">
        <v>-402.3999</v>
      </c>
      <c r="C39" s="23"/>
      <c r="D39" s="23">
        <v>3662.4141923500001</v>
      </c>
      <c r="E39" s="23">
        <v>-258.39530000000002</v>
      </c>
      <c r="J39" s="1" t="s">
        <v>6</v>
      </c>
      <c r="K39" s="1">
        <f>0.0416*A78 - 627.96</f>
        <v>-169.84701807808005</v>
      </c>
      <c r="L39" s="1">
        <f>B78-K39</f>
        <v>203.76531807808004</v>
      </c>
      <c r="N39" s="1" t="s">
        <v>17</v>
      </c>
      <c r="O39" s="1">
        <f>0.0328*D76-454.21</f>
        <v>-111.95988248455996</v>
      </c>
      <c r="P39" s="1">
        <f>E76-O39</f>
        <v>41.721682484559949</v>
      </c>
    </row>
    <row r="40" spans="1:16" x14ac:dyDescent="0.2">
      <c r="A40" s="23">
        <v>3917.7481702999999</v>
      </c>
      <c r="B40" s="23">
        <v>-403.15960000000001</v>
      </c>
      <c r="C40" s="23"/>
      <c r="D40" s="23">
        <v>3845.5006263999999</v>
      </c>
      <c r="E40" s="23">
        <v>-258.86219999999997</v>
      </c>
      <c r="J40" s="1" t="s">
        <v>4</v>
      </c>
      <c r="K40" s="1">
        <f>0.0416*A79 - 627.96</f>
        <v>-162.07643196960004</v>
      </c>
      <c r="L40" s="1">
        <f>B79-K40</f>
        <v>205.27403196960003</v>
      </c>
      <c r="N40" s="1" t="s">
        <v>15</v>
      </c>
      <c r="O40" s="1">
        <f>0.0328*D77-454.21</f>
        <v>-105.95856872871997</v>
      </c>
      <c r="P40" s="1">
        <f>E77-O40</f>
        <v>35.659368728719969</v>
      </c>
    </row>
    <row r="41" spans="1:16" x14ac:dyDescent="0.2">
      <c r="A41" s="23">
        <v>4104.3595914199996</v>
      </c>
      <c r="B41" s="23">
        <v>-407.2183</v>
      </c>
      <c r="C41" s="23"/>
      <c r="D41" s="23">
        <v>4028.5838057300002</v>
      </c>
      <c r="E41" s="23">
        <v>-257.88600000000002</v>
      </c>
      <c r="J41" s="1" t="s">
        <v>206</v>
      </c>
      <c r="K41" s="1">
        <f>0.0416*A80 - 627.96</f>
        <v>-154.30564556544005</v>
      </c>
      <c r="L41" s="1">
        <f>B80-K41</f>
        <v>205.98154556544006</v>
      </c>
      <c r="N41" s="1" t="s">
        <v>13</v>
      </c>
      <c r="O41" s="1">
        <f>0.0328*D78-454.21</f>
        <v>-99.957360139519949</v>
      </c>
      <c r="P41" s="1">
        <f>E78-O41</f>
        <v>35.565760139519952</v>
      </c>
    </row>
    <row r="42" spans="1:16" x14ac:dyDescent="0.2">
      <c r="A42" s="23">
        <v>4290.9757532699996</v>
      </c>
      <c r="B42" s="23">
        <v>-425.86849999999998</v>
      </c>
      <c r="C42" s="23"/>
      <c r="D42" s="23">
        <v>4211.6637316599999</v>
      </c>
      <c r="E42" s="23">
        <v>-259.34440000000001</v>
      </c>
      <c r="J42" s="1" t="s">
        <v>205</v>
      </c>
      <c r="K42" s="1">
        <f>0.0416*A81 - 627.96</f>
        <v>-146.53465879488004</v>
      </c>
      <c r="L42" s="1">
        <f>B81-K42</f>
        <v>207.57435879488006</v>
      </c>
      <c r="N42" s="1" t="s">
        <v>11</v>
      </c>
      <c r="O42" s="1">
        <f>0.0328*D79-454.21</f>
        <v>-93.956256671039966</v>
      </c>
      <c r="P42" s="1">
        <f>E79-O42</f>
        <v>42.264456671039966</v>
      </c>
    </row>
    <row r="43" spans="1:16" x14ac:dyDescent="0.2">
      <c r="A43" s="23">
        <v>4477.59665778</v>
      </c>
      <c r="B43" s="23">
        <v>-452.31240000000003</v>
      </c>
      <c r="C43" s="23"/>
      <c r="D43" s="23">
        <v>4394.7404054999997</v>
      </c>
      <c r="E43" s="23">
        <v>-259.88369999999998</v>
      </c>
      <c r="J43" s="1" t="s">
        <v>204</v>
      </c>
      <c r="K43" s="1">
        <f>0.0416*A82 - 627.96</f>
        <v>-138.76347156640003</v>
      </c>
      <c r="L43" s="1">
        <f>B82-K43</f>
        <v>209.94157156640003</v>
      </c>
      <c r="N43" s="1" t="s">
        <v>9</v>
      </c>
      <c r="O43" s="1">
        <f>0.0328*D80-454.21</f>
        <v>-87.955258280639953</v>
      </c>
      <c r="P43" s="1">
        <f>E80-O43</f>
        <v>54.855258280639951</v>
      </c>
    </row>
    <row r="44" spans="1:16" x14ac:dyDescent="0.2">
      <c r="A44" s="23">
        <v>4664.2223069000001</v>
      </c>
      <c r="B44" s="23">
        <v>-492.24860000000001</v>
      </c>
      <c r="C44" s="23"/>
      <c r="D44" s="23">
        <v>4577.8138285699997</v>
      </c>
      <c r="E44" s="23">
        <v>-255.0889</v>
      </c>
      <c r="J44" s="1" t="s">
        <v>203</v>
      </c>
      <c r="K44" s="1">
        <f>0.0416*A83 - 627.96</f>
        <v>-130.99208380928002</v>
      </c>
      <c r="L44" s="1">
        <f>B83-K44</f>
        <v>208.68728380928002</v>
      </c>
      <c r="N44" s="1" t="s">
        <v>7</v>
      </c>
      <c r="O44" s="1">
        <f>0.0328*D81-454.21</f>
        <v>-81.954364925679897</v>
      </c>
      <c r="P44" s="1">
        <f>E81-O44</f>
        <v>67.136864925679902</v>
      </c>
    </row>
    <row r="45" spans="1:16" x14ac:dyDescent="0.2">
      <c r="A45" s="23">
        <v>4850.8527025699996</v>
      </c>
      <c r="B45" s="23">
        <v>-531.07839999999999</v>
      </c>
      <c r="C45" s="23"/>
      <c r="D45" s="23">
        <v>4760.8840021699998</v>
      </c>
      <c r="E45" s="23">
        <v>-248.37450000000001</v>
      </c>
      <c r="J45" s="1" t="s">
        <v>202</v>
      </c>
      <c r="K45" s="1">
        <f>0.0416*A84 - 627.96</f>
        <v>-123.22049543616009</v>
      </c>
      <c r="L45" s="1">
        <f>B84-K45</f>
        <v>205.45979543616011</v>
      </c>
      <c r="N45" s="1" t="s">
        <v>5</v>
      </c>
      <c r="O45" s="1">
        <f>0.0328*D82-454.21</f>
        <v>-75.95357656351996</v>
      </c>
      <c r="P45" s="1">
        <f>E82-O45</f>
        <v>71.551576563519959</v>
      </c>
    </row>
    <row r="46" spans="1:16" x14ac:dyDescent="0.2">
      <c r="A46" s="23">
        <v>5037.4878467400004</v>
      </c>
      <c r="B46" s="23">
        <v>-546.69159999999999</v>
      </c>
      <c r="C46" s="23"/>
      <c r="D46" s="23">
        <v>4943.9509276199997</v>
      </c>
      <c r="E46" s="23">
        <v>-243.96709999999999</v>
      </c>
      <c r="J46" s="1" t="s">
        <v>201</v>
      </c>
      <c r="K46" s="1">
        <f>0.0416*A85 - 627.96</f>
        <v>-115.4487063680001</v>
      </c>
      <c r="L46" s="1">
        <f>B85-K46</f>
        <v>199.95220636800011</v>
      </c>
      <c r="N46" s="1" t="s">
        <v>3</v>
      </c>
      <c r="O46" s="1">
        <f>0.0328*D83-454.21</f>
        <v>-69.952893151519902</v>
      </c>
      <c r="P46" s="1">
        <f>E83-O46</f>
        <v>65.385393151519906</v>
      </c>
    </row>
    <row r="47" spans="1:16" x14ac:dyDescent="0.2">
      <c r="A47" s="23">
        <v>5224.1277413300004</v>
      </c>
      <c r="B47" s="23">
        <v>-548.85130000000004</v>
      </c>
      <c r="C47" s="23"/>
      <c r="D47" s="23">
        <v>5127.01460623</v>
      </c>
      <c r="E47" s="23">
        <v>-243.7345</v>
      </c>
      <c r="J47" s="1" t="s">
        <v>200</v>
      </c>
      <c r="K47" s="1">
        <f>0.0416*A86 - 627.96</f>
        <v>-107.67671652160004</v>
      </c>
      <c r="L47" s="1">
        <f>B86-K47</f>
        <v>190.22461652160004</v>
      </c>
      <c r="N47" s="1" t="s">
        <v>2</v>
      </c>
      <c r="O47" s="1">
        <f>0.0328*D84-454.21</f>
        <v>-63.952314647039941</v>
      </c>
      <c r="P47" s="1">
        <f>E84-O47</f>
        <v>57.730214647039944</v>
      </c>
    </row>
    <row r="48" spans="1:16" x14ac:dyDescent="0.2">
      <c r="A48" s="23">
        <v>5410.7723882999999</v>
      </c>
      <c r="B48" s="23">
        <v>-533.94010000000003</v>
      </c>
      <c r="C48" s="23"/>
      <c r="D48" s="23">
        <v>5310.0750393099997</v>
      </c>
      <c r="E48" s="23">
        <v>-244.64420000000001</v>
      </c>
      <c r="J48" s="1" t="s">
        <v>199</v>
      </c>
      <c r="K48" s="1">
        <f>0.0416*A87 - 627.96</f>
        <v>-99.904525813760074</v>
      </c>
      <c r="L48" s="1">
        <f>B87-K48</f>
        <v>177.60622581376009</v>
      </c>
      <c r="N48" s="1" t="s">
        <v>1</v>
      </c>
      <c r="O48" s="1">
        <f>0.0328*D85-454.21</f>
        <v>-57.951841007439953</v>
      </c>
      <c r="P48" s="1">
        <f>E85-O48</f>
        <v>55.818041007439952</v>
      </c>
    </row>
    <row r="49" spans="1:16" x14ac:dyDescent="0.2">
      <c r="A49" s="23">
        <v>5597.4217896</v>
      </c>
      <c r="B49" s="23">
        <v>-511.63760000000002</v>
      </c>
      <c r="C49" s="23"/>
      <c r="D49" s="23">
        <v>5493.1322281800003</v>
      </c>
      <c r="E49" s="23">
        <v>-247.8458</v>
      </c>
      <c r="J49" s="1" t="s">
        <v>198</v>
      </c>
      <c r="K49" s="1">
        <f>0.0416*A88 - 627.96</f>
        <v>-92.132134169600135</v>
      </c>
      <c r="L49" s="1">
        <f>B88-K49</f>
        <v>165.38503416960015</v>
      </c>
      <c r="N49" s="1" t="s">
        <v>0</v>
      </c>
      <c r="O49" s="1">
        <f>0.0328*D86-454.21</f>
        <v>-51.951472190079926</v>
      </c>
      <c r="P49" s="1">
        <f>E86-O49</f>
        <v>59.623772190089923</v>
      </c>
    </row>
    <row r="50" spans="1:16" x14ac:dyDescent="0.2">
      <c r="A50" s="23">
        <v>5784.0759471499996</v>
      </c>
      <c r="B50" s="23">
        <v>-488.15039999999999</v>
      </c>
      <c r="C50" s="23"/>
      <c r="D50" s="23">
        <v>5676.1861741299999</v>
      </c>
      <c r="E50" s="23">
        <v>-249.24369999999999</v>
      </c>
      <c r="J50" s="1" t="s">
        <v>196</v>
      </c>
      <c r="K50" s="1">
        <f>0.0416*A89 - 627.96</f>
        <v>-84.359541505920106</v>
      </c>
      <c r="L50" s="1">
        <f>B89-K50</f>
        <v>154.39934150592012</v>
      </c>
      <c r="N50" s="1" t="s">
        <v>197</v>
      </c>
      <c r="O50" s="1">
        <f>0.0328*D87-454.21</f>
        <v>-45.951208149039928</v>
      </c>
      <c r="P50" s="1">
        <f>E87-O50</f>
        <v>64.322708149039926</v>
      </c>
    </row>
    <row r="51" spans="1:16" x14ac:dyDescent="0.2">
      <c r="A51" s="23">
        <v>5970.7348628999998</v>
      </c>
      <c r="B51" s="23">
        <v>-464.24650000000003</v>
      </c>
      <c r="C51" s="23"/>
      <c r="D51" s="23">
        <v>5859.23687849</v>
      </c>
      <c r="E51" s="23">
        <v>-247.7405</v>
      </c>
      <c r="J51" s="1" t="s">
        <v>194</v>
      </c>
      <c r="K51" s="1">
        <f>0.0416*A90 - 627.96</f>
        <v>-76.586747739520092</v>
      </c>
      <c r="L51" s="1">
        <f>B90-K51</f>
        <v>143.20144773952009</v>
      </c>
      <c r="N51" s="1" t="s">
        <v>195</v>
      </c>
      <c r="O51" s="1">
        <f>0.0328*D88-454.21</f>
        <v>-39.951048844959928</v>
      </c>
      <c r="P51" s="1">
        <f>E88-O51</f>
        <v>67.132148844959929</v>
      </c>
    </row>
    <row r="52" spans="1:16" x14ac:dyDescent="0.2">
      <c r="A52" s="23">
        <v>6157.3985388000001</v>
      </c>
      <c r="B52" s="23">
        <v>-441.69220000000001</v>
      </c>
      <c r="C52" s="23"/>
      <c r="D52" s="23">
        <v>6042.2843425700003</v>
      </c>
      <c r="E52" s="23">
        <v>-244.40270000000001</v>
      </c>
      <c r="J52" s="1" t="s">
        <v>192</v>
      </c>
      <c r="K52" s="1">
        <f>0.0416*A91 - 627.96</f>
        <v>-68.813752787200087</v>
      </c>
      <c r="L52" s="1">
        <f>B91-K52</f>
        <v>128.48985278720008</v>
      </c>
      <c r="N52" s="1" t="s">
        <v>193</v>
      </c>
      <c r="O52" s="1">
        <f>0.0328*D89-454.21</f>
        <v>-33.950994231919935</v>
      </c>
      <c r="P52" s="1">
        <f>E89-O52</f>
        <v>68.722794231919934</v>
      </c>
    </row>
    <row r="53" spans="1:16" x14ac:dyDescent="0.2">
      <c r="A53" s="23">
        <v>6344.0669767999998</v>
      </c>
      <c r="B53" s="23">
        <v>-424.1748</v>
      </c>
      <c r="C53" s="23"/>
      <c r="D53" s="23">
        <v>6225.3285676799997</v>
      </c>
      <c r="E53" s="23">
        <v>-242.52350000000001</v>
      </c>
      <c r="J53" s="1" t="s">
        <v>190</v>
      </c>
      <c r="K53" s="1">
        <f>0.0416*A92 - 627.96</f>
        <v>-61.040556574080028</v>
      </c>
      <c r="L53" s="1">
        <f>B92-K53</f>
        <v>110.55045657408003</v>
      </c>
      <c r="N53" s="1" t="s">
        <v>191</v>
      </c>
      <c r="O53" s="1">
        <f>0.0328*D90-454.21</f>
        <v>-27.951044270559919</v>
      </c>
      <c r="P53" s="1">
        <f>E90-O53</f>
        <v>70.485644270559916</v>
      </c>
    </row>
    <row r="54" spans="1:16" x14ac:dyDescent="0.2">
      <c r="A54" s="23">
        <v>6530.7401788200004</v>
      </c>
      <c r="B54" s="23">
        <v>-406.13499999999999</v>
      </c>
      <c r="C54" s="23"/>
      <c r="D54" s="23">
        <v>6408.3695551299998</v>
      </c>
      <c r="E54" s="23">
        <v>-239.7927</v>
      </c>
      <c r="J54" s="1" t="s">
        <v>188</v>
      </c>
      <c r="K54" s="1">
        <f>0.0416*A93 - 627.96</f>
        <v>-53.267159012799993</v>
      </c>
      <c r="L54" s="1">
        <f>B93-K54</f>
        <v>93.664059012799996</v>
      </c>
      <c r="N54" s="1" t="s">
        <v>189</v>
      </c>
      <c r="O54" s="1">
        <f>0.0328*D91-454.21</f>
        <v>-21.951198914959946</v>
      </c>
      <c r="P54" s="1">
        <f>E91-O54</f>
        <v>72.980098914959939</v>
      </c>
    </row>
    <row r="55" spans="1:16" x14ac:dyDescent="0.2">
      <c r="A55" s="23">
        <v>6717.4181468300003</v>
      </c>
      <c r="B55" s="23">
        <v>-385.45190000000002</v>
      </c>
      <c r="C55" s="23"/>
      <c r="D55" s="23">
        <v>6591.4073062199996</v>
      </c>
      <c r="E55" s="23">
        <v>-235.20679999999999</v>
      </c>
      <c r="J55" s="1" t="s">
        <v>186</v>
      </c>
      <c r="K55" s="1">
        <f>0.0416*A94 - 627.96</f>
        <v>-45.493560024320004</v>
      </c>
      <c r="L55" s="1">
        <f>B94-K55</f>
        <v>76.542260024320001</v>
      </c>
      <c r="N55" s="1" t="s">
        <v>187</v>
      </c>
      <c r="O55" s="1">
        <f>0.0328*D92-454.21</f>
        <v>-15.951458122479949</v>
      </c>
      <c r="P55" s="1">
        <f>E92-O55</f>
        <v>74.318158122479957</v>
      </c>
    </row>
    <row r="56" spans="1:16" x14ac:dyDescent="0.2">
      <c r="A56" s="23">
        <v>6904.1008827599999</v>
      </c>
      <c r="B56" s="23">
        <v>-364.64440000000002</v>
      </c>
      <c r="C56" s="23"/>
      <c r="D56" s="23">
        <v>6774.4418222699996</v>
      </c>
      <c r="E56" s="23">
        <v>-231.84800000000001</v>
      </c>
      <c r="J56" s="1" t="s">
        <v>184</v>
      </c>
      <c r="K56" s="1">
        <f>0.0416*A95 - 627.96</f>
        <v>-37.719759525440054</v>
      </c>
      <c r="L56" s="1">
        <f>B95-K56</f>
        <v>58.907859525440053</v>
      </c>
      <c r="N56" s="1" t="s">
        <v>185</v>
      </c>
      <c r="O56" s="1">
        <f>0.0328*D93-454.21</f>
        <v>-9.9518218537598955</v>
      </c>
      <c r="P56" s="1">
        <f>E93-O56</f>
        <v>75.94652185375989</v>
      </c>
    </row>
    <row r="57" spans="1:16" x14ac:dyDescent="0.2">
      <c r="A57" s="23">
        <v>7090.7883885499996</v>
      </c>
      <c r="B57" s="23">
        <v>-344.26220000000001</v>
      </c>
      <c r="C57" s="23"/>
      <c r="D57" s="23">
        <v>6957.4731045899998</v>
      </c>
      <c r="E57" s="23">
        <v>-227.7193</v>
      </c>
      <c r="J57" s="1" t="s">
        <v>182</v>
      </c>
      <c r="K57" s="1">
        <f>0.0416*A96 - 627.96</f>
        <v>-29.94575744128008</v>
      </c>
      <c r="L57" s="1">
        <f>B96-K57</f>
        <v>42.49605744128008</v>
      </c>
      <c r="N57" s="1" t="s">
        <v>183</v>
      </c>
      <c r="O57" s="1">
        <f>0.0328*D94-454.21</f>
        <v>-3.9522900628799107</v>
      </c>
      <c r="P57" s="1">
        <f>E94-O57</f>
        <v>76.563290062879915</v>
      </c>
    </row>
    <row r="58" spans="1:16" x14ac:dyDescent="0.2">
      <c r="A58" s="23">
        <v>7277.4806661599996</v>
      </c>
      <c r="B58" s="23">
        <v>-324.93459999999999</v>
      </c>
      <c r="C58" s="23"/>
      <c r="D58" s="23">
        <v>7140.5011544999998</v>
      </c>
      <c r="E58" s="23">
        <v>-223.82830000000001</v>
      </c>
      <c r="J58" s="1" t="s">
        <v>180</v>
      </c>
      <c r="K58" s="1">
        <f>0.0416*A97 - 627.96</f>
        <v>-22.17155368032013</v>
      </c>
      <c r="L58" s="1">
        <f>B97-K58</f>
        <v>28.58185368032013</v>
      </c>
      <c r="N58" s="1" t="s">
        <v>181</v>
      </c>
      <c r="O58" s="1">
        <f>0.0328*D95-454.21</f>
        <v>2.0471372928000733</v>
      </c>
      <c r="P58" s="1">
        <f>E95-O58</f>
        <v>77.523762707199921</v>
      </c>
    </row>
    <row r="59" spans="1:16" x14ac:dyDescent="0.2">
      <c r="A59" s="23">
        <v>7464.1777175300003</v>
      </c>
      <c r="B59" s="23">
        <v>-306.22239999999999</v>
      </c>
      <c r="C59" s="23"/>
      <c r="D59" s="23">
        <v>7323.5259732900004</v>
      </c>
      <c r="E59" s="23">
        <v>-218.9641</v>
      </c>
      <c r="J59" s="1" t="s">
        <v>178</v>
      </c>
      <c r="K59" s="1">
        <f>0.0416*A98 - 627.96</f>
        <v>-14.397148171840058</v>
      </c>
      <c r="L59" s="1">
        <f>B98-K59</f>
        <v>24.422948171840059</v>
      </c>
      <c r="N59" s="1" t="s">
        <v>179</v>
      </c>
      <c r="O59" s="1">
        <f>0.0328*D96-454.21</f>
        <v>8.0464602559200671</v>
      </c>
      <c r="P59" s="1">
        <f>E96-O59</f>
        <v>80.292439744079928</v>
      </c>
    </row>
    <row r="60" spans="1:16" x14ac:dyDescent="0.2">
      <c r="A60" s="23">
        <v>7650.8795446000004</v>
      </c>
      <c r="B60" s="23">
        <v>-289.43880000000001</v>
      </c>
      <c r="C60" s="23"/>
      <c r="D60" s="23">
        <v>7506.5475622900003</v>
      </c>
      <c r="E60" s="23">
        <v>-213.89680000000001</v>
      </c>
      <c r="J60" s="1" t="s">
        <v>176</v>
      </c>
      <c r="K60" s="1">
        <f>0.0416*A99 - 627.96</f>
        <v>-6.6225408284800551</v>
      </c>
      <c r="L60" s="1">
        <f>B99-K60</f>
        <v>34.838740828480056</v>
      </c>
      <c r="N60" s="1" t="s">
        <v>177</v>
      </c>
      <c r="O60" s="1">
        <f>0.0328*D97-454.21</f>
        <v>14.045678869120025</v>
      </c>
      <c r="P60" s="1">
        <f>E97-O60</f>
        <v>84.497221130879979</v>
      </c>
    </row>
    <row r="61" spans="1:16" x14ac:dyDescent="0.2">
      <c r="A61" s="23">
        <v>7837.5861493100001</v>
      </c>
      <c r="B61" s="23">
        <v>-272.63909999999998</v>
      </c>
      <c r="C61" s="23"/>
      <c r="D61" s="23">
        <v>7689.5659227899996</v>
      </c>
      <c r="E61" s="23">
        <v>-208.24850000000001</v>
      </c>
      <c r="J61" s="1" t="s">
        <v>174</v>
      </c>
      <c r="K61" s="1">
        <f>0.0416*A100 - 627.96</f>
        <v>1.152268432959886</v>
      </c>
      <c r="L61" s="1">
        <f>B100-K61</f>
        <v>32.863231567040117</v>
      </c>
      <c r="N61" s="1" t="s">
        <v>175</v>
      </c>
      <c r="O61" s="1">
        <f>0.0328*D98-454.21</f>
        <v>20.04479317504007</v>
      </c>
      <c r="P61" s="1">
        <f>E98-O61</f>
        <v>84.532206824959928</v>
      </c>
    </row>
    <row r="62" spans="1:16" x14ac:dyDescent="0.2">
      <c r="A62" s="23">
        <v>8024.2975336199997</v>
      </c>
      <c r="B62" s="23">
        <v>-254.86429999999999</v>
      </c>
      <c r="C62" s="23"/>
      <c r="D62" s="23">
        <v>7872.5810561199996</v>
      </c>
      <c r="E62" s="23">
        <v>-202.13130000000001</v>
      </c>
      <c r="J62" s="1" t="s">
        <v>172</v>
      </c>
      <c r="K62" s="1">
        <f>0.0416*A101 - 627.96</f>
        <v>8.9272796873599418</v>
      </c>
      <c r="L62" s="1">
        <f>B101-K62</f>
        <v>2.805620312640059</v>
      </c>
      <c r="N62" s="1" t="s">
        <v>173</v>
      </c>
      <c r="O62" s="1">
        <f>0.0328*D99-454.21</f>
        <v>26.043803216320043</v>
      </c>
      <c r="P62" s="1">
        <f>E99-O62</f>
        <v>78.145396783679956</v>
      </c>
    </row>
    <row r="63" spans="1:16" x14ac:dyDescent="0.2">
      <c r="A63" s="23">
        <v>8211.0136994700006</v>
      </c>
      <c r="B63" s="23">
        <v>-235.4237</v>
      </c>
      <c r="C63" s="23"/>
      <c r="D63" s="23">
        <v>8055.5929635800003</v>
      </c>
      <c r="E63" s="23">
        <v>-193.3416</v>
      </c>
      <c r="J63" s="1" t="s">
        <v>170</v>
      </c>
      <c r="K63" s="1">
        <f>0.0416*A102 - 627.96</f>
        <v>16.702493022079921</v>
      </c>
      <c r="L63" s="1">
        <f>B102-K63</f>
        <v>-31.628493022079923</v>
      </c>
      <c r="N63" s="1" t="s">
        <v>171</v>
      </c>
      <c r="O63" s="1">
        <f>0.0328*D100-454.21</f>
        <v>32.042709038880105</v>
      </c>
      <c r="P63" s="1">
        <f>E100-O63</f>
        <v>70.754290961119892</v>
      </c>
    </row>
    <row r="64" spans="1:16" x14ac:dyDescent="0.2">
      <c r="A64" s="23">
        <v>8397.7346488000003</v>
      </c>
      <c r="B64" s="23">
        <v>-213.4967</v>
      </c>
      <c r="C64" s="23"/>
      <c r="D64" s="23">
        <v>8238.6016464799995</v>
      </c>
      <c r="E64" s="23">
        <v>-181.0479</v>
      </c>
      <c r="J64" s="1" t="s">
        <v>168</v>
      </c>
      <c r="K64" s="1">
        <f>0.0416*A103 - 627.96</f>
        <v>24.477908516159914</v>
      </c>
      <c r="L64" s="1">
        <f>B103-K64</f>
        <v>-52.70510851615991</v>
      </c>
      <c r="N64" s="1" t="s">
        <v>169</v>
      </c>
      <c r="O64" s="1">
        <f>0.0328*D101-454.21</f>
        <v>38.04151067880008</v>
      </c>
      <c r="P64" s="1">
        <f>E101-O64</f>
        <v>66.391989321199915</v>
      </c>
    </row>
    <row r="65" spans="1:16" x14ac:dyDescent="0.2">
      <c r="A65" s="23">
        <v>8584.46038357</v>
      </c>
      <c r="B65" s="23">
        <v>-188.76349999999999</v>
      </c>
      <c r="C65" s="23"/>
      <c r="D65" s="23">
        <v>8421.6071061399998</v>
      </c>
      <c r="E65" s="23">
        <v>-167.10499999999999</v>
      </c>
      <c r="J65" s="1" t="s">
        <v>166</v>
      </c>
      <c r="K65" s="1">
        <f>0.0416*A104 - 627.96</f>
        <v>32.253526248639901</v>
      </c>
      <c r="L65" s="1">
        <f>B104-K65</f>
        <v>-56.803326248639905</v>
      </c>
      <c r="N65" s="1" t="s">
        <v>167</v>
      </c>
      <c r="O65" s="1">
        <f>0.0328*D102-454.21</f>
        <v>44.040208185280108</v>
      </c>
      <c r="P65" s="1">
        <f>E102-O65</f>
        <v>66.611491814719898</v>
      </c>
    </row>
    <row r="66" spans="1:16" x14ac:dyDescent="0.2">
      <c r="A66" s="23">
        <v>8771.1909057199991</v>
      </c>
      <c r="B66" s="23">
        <v>-162.3707</v>
      </c>
      <c r="C66" s="23"/>
      <c r="D66" s="23">
        <v>8604.6093438499993</v>
      </c>
      <c r="E66" s="23">
        <v>-149.4238</v>
      </c>
      <c r="J66" s="1" t="s">
        <v>164</v>
      </c>
      <c r="K66" s="1">
        <f>0.0416*A105 - 627.96</f>
        <v>40.029346306879916</v>
      </c>
      <c r="L66" s="1">
        <f>B105-K66</f>
        <v>-56.515446306879916</v>
      </c>
      <c r="N66" s="1" t="s">
        <v>165</v>
      </c>
      <c r="O66" s="1">
        <f>0.0328*D103-454.21</f>
        <v>50.038801597680049</v>
      </c>
      <c r="P66" s="1">
        <f>E103-O66</f>
        <v>71.054198402319955</v>
      </c>
    </row>
    <row r="67" spans="1:16" x14ac:dyDescent="0.2">
      <c r="A67" s="23">
        <v>8957.9262171999999</v>
      </c>
      <c r="B67" s="23">
        <v>-135.1891</v>
      </c>
      <c r="C67" s="23"/>
      <c r="D67" s="23">
        <v>8787.6083609300003</v>
      </c>
      <c r="E67" s="23">
        <v>-133.25120000000001</v>
      </c>
      <c r="J67" s="1" t="s">
        <v>162</v>
      </c>
      <c r="K67" s="1">
        <f>0.0416*A106 - 627.96</f>
        <v>47.805368765759908</v>
      </c>
      <c r="L67" s="1">
        <f>B106-K67</f>
        <v>-56.240668765759906</v>
      </c>
      <c r="N67" s="1" t="s">
        <v>163</v>
      </c>
      <c r="O67" s="1">
        <f>0.0328*D104-454.21</f>
        <v>56.037290961920064</v>
      </c>
      <c r="P67" s="1">
        <f>E104-O67</f>
        <v>75.977009038079927</v>
      </c>
    </row>
    <row r="68" spans="1:16" x14ac:dyDescent="0.2">
      <c r="A68" s="23">
        <v>9144.6663199499999</v>
      </c>
      <c r="B68" s="23">
        <v>-109.1658</v>
      </c>
      <c r="C68" s="23"/>
      <c r="D68" s="23">
        <v>8970.6041586899992</v>
      </c>
      <c r="E68" s="23">
        <v>-117.1216</v>
      </c>
      <c r="J68" s="1" t="s">
        <v>160</v>
      </c>
      <c r="K68" s="1">
        <f>0.0416*A107 - 627.96</f>
        <v>55.581593712639915</v>
      </c>
      <c r="L68" s="1">
        <f>B107-K68</f>
        <v>-55.339193712636913</v>
      </c>
      <c r="N68" s="1" t="s">
        <v>161</v>
      </c>
      <c r="O68" s="1">
        <f>0.0328*D105-454.21</f>
        <v>62.035676317360128</v>
      </c>
      <c r="P68" s="1">
        <f>E105-O68</f>
        <v>76.74392368263986</v>
      </c>
    </row>
    <row r="69" spans="1:16" x14ac:dyDescent="0.2">
      <c r="A69" s="23">
        <v>9331.4112159199994</v>
      </c>
      <c r="B69" s="23">
        <v>-87.885999999999996</v>
      </c>
      <c r="C69" s="23"/>
      <c r="D69" s="23">
        <v>9153.5967384399992</v>
      </c>
      <c r="E69" s="23">
        <v>-106.51860000000001</v>
      </c>
      <c r="J69" s="1" t="s">
        <v>158</v>
      </c>
      <c r="K69" s="1">
        <f>0.0416*A108 - 627.96</f>
        <v>63.358021222399998</v>
      </c>
      <c r="L69" s="1">
        <f>B108-K69</f>
        <v>-47.257321222399995</v>
      </c>
      <c r="N69" s="1" t="s">
        <v>159</v>
      </c>
      <c r="O69" s="1">
        <f>0.0328*D106-454.21</f>
        <v>68.033957709920003</v>
      </c>
      <c r="P69" s="1">
        <f>E106-O69</f>
        <v>71.970842290079986</v>
      </c>
    </row>
    <row r="70" spans="1:16" x14ac:dyDescent="0.2">
      <c r="A70" s="23">
        <v>9518.1609070600007</v>
      </c>
      <c r="B70" s="23">
        <v>-72.122699999999995</v>
      </c>
      <c r="C70" s="23"/>
      <c r="D70" s="23">
        <v>9336.5861014799993</v>
      </c>
      <c r="E70" s="23">
        <v>-101.69029999999999</v>
      </c>
      <c r="J70" s="1" t="s">
        <v>156</v>
      </c>
      <c r="K70" s="1">
        <f>0.0416*A109 - 627.96</f>
        <v>71.134651382399852</v>
      </c>
      <c r="L70" s="1">
        <f>B109-K70</f>
        <v>-40.017251382399849</v>
      </c>
      <c r="N70" s="1" t="s">
        <v>157</v>
      </c>
      <c r="O70" s="1">
        <f>0.0328*D107-454.21</f>
        <v>74.032135178960004</v>
      </c>
      <c r="P70" s="1">
        <f>E107-O70</f>
        <v>64.487164821039983</v>
      </c>
    </row>
    <row r="71" spans="1:16" x14ac:dyDescent="0.2">
      <c r="A71" s="23">
        <v>9704.9153953200002</v>
      </c>
      <c r="B71" s="23">
        <v>-57.6496</v>
      </c>
      <c r="C71" s="23"/>
      <c r="D71" s="23">
        <v>9519.5722491399993</v>
      </c>
      <c r="E71" s="23">
        <v>-96.6511</v>
      </c>
      <c r="J71" s="1" t="s">
        <v>154</v>
      </c>
      <c r="K71" s="1">
        <f>0.0416*A110 - 627.96</f>
        <v>78.91148427167991</v>
      </c>
      <c r="L71" s="1">
        <f>B110-K71</f>
        <v>-34.828484271679912</v>
      </c>
      <c r="N71" s="1" t="s">
        <v>155</v>
      </c>
      <c r="O71" s="1">
        <f>0.0328*D108-454.21</f>
        <v>80.030208767120087</v>
      </c>
      <c r="P71" s="1">
        <f>E108-O71</f>
        <v>56.785991232879923</v>
      </c>
    </row>
    <row r="72" spans="1:16" x14ac:dyDescent="0.2">
      <c r="A72" s="23">
        <v>9891.6746826500002</v>
      </c>
      <c r="B72" s="23">
        <v>-39.1434</v>
      </c>
      <c r="C72" s="23"/>
      <c r="D72" s="23">
        <v>9702.5551826999999</v>
      </c>
      <c r="E72" s="23">
        <v>-89.172899999999998</v>
      </c>
      <c r="J72" s="1" t="s">
        <v>152</v>
      </c>
      <c r="K72" s="1">
        <f>0.0416*A111 - 627.96</f>
        <v>86.688519973439952</v>
      </c>
      <c r="L72" s="1">
        <f>B111-K72</f>
        <v>-26.753919973439949</v>
      </c>
      <c r="N72" s="1" t="s">
        <v>153</v>
      </c>
      <c r="O72" s="1">
        <f>0.0328*D109-454.21</f>
        <v>86.028178523600047</v>
      </c>
      <c r="P72" s="1">
        <f>E109-O72</f>
        <v>48.010621476399962</v>
      </c>
    </row>
    <row r="73" spans="1:16" x14ac:dyDescent="0.2">
      <c r="A73" s="23">
        <v>10078.438770999999</v>
      </c>
      <c r="B73" s="23">
        <v>-23.132200000000001</v>
      </c>
      <c r="C73" s="23"/>
      <c r="D73" s="23">
        <v>9885.5349034899991</v>
      </c>
      <c r="E73" s="23">
        <v>-78.410600000000002</v>
      </c>
      <c r="J73" s="1" t="s">
        <v>150</v>
      </c>
      <c r="K73" s="1">
        <f>0.0416*A112 - 627.96</f>
        <v>94.465758562559927</v>
      </c>
      <c r="L73" s="1">
        <f>B112-K73</f>
        <v>-14.513458562559933</v>
      </c>
      <c r="N73" s="1" t="s">
        <v>151</v>
      </c>
      <c r="O73" s="1">
        <f>0.0328*D110-454.21</f>
        <v>92.02604448448011</v>
      </c>
      <c r="P73" s="1">
        <f>E110-O73</f>
        <v>38.949855515519886</v>
      </c>
    </row>
    <row r="74" spans="1:16" x14ac:dyDescent="0.2">
      <c r="A74" s="23">
        <v>10265.207662299999</v>
      </c>
      <c r="B74" s="23">
        <v>-13.373200000000001</v>
      </c>
      <c r="C74" s="23"/>
      <c r="D74" s="23">
        <v>10068.5114128</v>
      </c>
      <c r="E74" s="23">
        <v>-70.968299999999999</v>
      </c>
      <c r="J74" s="1" t="s">
        <v>414</v>
      </c>
      <c r="K74" s="1">
        <f>0.0416*A113 - 627.96</f>
        <v>102.24320013056001</v>
      </c>
      <c r="L74" s="1">
        <f>B113-K74</f>
        <v>0.6816998694399814</v>
      </c>
      <c r="N74" s="1" t="s">
        <v>149</v>
      </c>
      <c r="O74" s="1">
        <f>0.0328*D111-454.21</f>
        <v>98.023806692400115</v>
      </c>
      <c r="P74" s="1">
        <f>E111-O74</f>
        <v>31.578593307599874</v>
      </c>
    </row>
    <row r="75" spans="1:16" x14ac:dyDescent="0.2">
      <c r="A75" s="23">
        <v>10451.981358499999</v>
      </c>
      <c r="B75" s="23">
        <v>-4.5099999999899998</v>
      </c>
      <c r="C75" s="23"/>
      <c r="D75" s="23">
        <v>10251.484711999999</v>
      </c>
      <c r="E75" s="23">
        <v>-68.488</v>
      </c>
      <c r="N75" s="1" t="s">
        <v>148</v>
      </c>
      <c r="O75" s="1">
        <f>0.0328*D112-454.21</f>
        <v>104.02146519656009</v>
      </c>
      <c r="P75" s="1">
        <f>E112-O75</f>
        <v>23.751634803439913</v>
      </c>
    </row>
    <row r="76" spans="1:16" x14ac:dyDescent="0.2">
      <c r="A76" s="23">
        <v>10638.7598616</v>
      </c>
      <c r="B76" s="23">
        <v>9.6075999999999997</v>
      </c>
      <c r="C76" s="23"/>
      <c r="D76" s="23">
        <v>10434.454802300001</v>
      </c>
      <c r="E76" s="23">
        <v>-70.238200000000006</v>
      </c>
      <c r="N76" s="1" t="s">
        <v>147</v>
      </c>
      <c r="O76" s="1">
        <f>0.0328*D113-454.21</f>
        <v>110.01902003304014</v>
      </c>
      <c r="P76" s="1">
        <f>E113-O76</f>
        <v>13.630779966959864</v>
      </c>
    </row>
    <row r="77" spans="1:16" x14ac:dyDescent="0.2">
      <c r="A77" s="23">
        <v>10825.5431735</v>
      </c>
      <c r="B77" s="23">
        <v>23.972200000000001</v>
      </c>
      <c r="C77" s="23"/>
      <c r="D77" s="23">
        <v>10617.4216851</v>
      </c>
      <c r="E77" s="23">
        <v>-70.299199999999999</v>
      </c>
      <c r="N77" s="1" t="s">
        <v>146</v>
      </c>
      <c r="O77" s="1">
        <f>0.0328*D114-454.21</f>
        <v>116.01647125104017</v>
      </c>
      <c r="P77" s="1">
        <f>E114-O77</f>
        <v>0.41142874895982118</v>
      </c>
    </row>
    <row r="78" spans="1:16" x14ac:dyDescent="0.2">
      <c r="A78" s="23">
        <v>11012.3312962</v>
      </c>
      <c r="B78" s="23">
        <v>33.918300000000002</v>
      </c>
      <c r="C78" s="23"/>
      <c r="D78" s="23">
        <v>10800.3853616</v>
      </c>
      <c r="E78" s="23">
        <v>-64.391599999999997</v>
      </c>
    </row>
    <row r="79" spans="1:16" x14ac:dyDescent="0.2">
      <c r="A79" s="23">
        <v>11199.1242315</v>
      </c>
      <c r="B79" s="23">
        <v>43.197600000000001</v>
      </c>
      <c r="C79" s="23"/>
      <c r="D79" s="23">
        <v>10983.345833199999</v>
      </c>
      <c r="E79" s="23">
        <v>-51.691800000000001</v>
      </c>
    </row>
    <row r="80" spans="1:16" x14ac:dyDescent="0.2">
      <c r="A80" s="23">
        <v>11385.9219816</v>
      </c>
      <c r="B80" s="23">
        <v>51.675899999999999</v>
      </c>
      <c r="C80" s="23"/>
      <c r="D80" s="23">
        <v>11166.303101199999</v>
      </c>
      <c r="E80" s="23">
        <v>-33.1</v>
      </c>
    </row>
    <row r="81" spans="1:5" x14ac:dyDescent="0.2">
      <c r="A81" s="23">
        <v>11572.7245482</v>
      </c>
      <c r="B81" s="23">
        <v>61.039700000000003</v>
      </c>
      <c r="C81" s="23"/>
      <c r="D81" s="23">
        <v>11349.257166900001</v>
      </c>
      <c r="E81" s="23">
        <v>-14.817500000000001</v>
      </c>
    </row>
    <row r="82" spans="1:5" x14ac:dyDescent="0.2">
      <c r="A82" s="23">
        <v>11759.5319335</v>
      </c>
      <c r="B82" s="23">
        <v>71.178100000000001</v>
      </c>
      <c r="C82" s="23"/>
      <c r="D82" s="23">
        <v>11532.208031599999</v>
      </c>
      <c r="E82" s="23">
        <v>-4.4020000000000001</v>
      </c>
    </row>
    <row r="83" spans="1:5" x14ac:dyDescent="0.2">
      <c r="A83" s="23">
        <v>11946.3441392</v>
      </c>
      <c r="B83" s="23">
        <v>77.6952</v>
      </c>
      <c r="C83" s="23"/>
      <c r="D83" s="23">
        <v>11715.155696600001</v>
      </c>
      <c r="E83" s="23">
        <v>-4.5674999999999999</v>
      </c>
    </row>
    <row r="84" spans="1:5" x14ac:dyDescent="0.2">
      <c r="A84" s="23">
        <v>12133.1611674</v>
      </c>
      <c r="B84" s="23">
        <v>82.2393</v>
      </c>
      <c r="C84" s="23"/>
      <c r="D84" s="23">
        <v>11898.100163200001</v>
      </c>
      <c r="E84" s="23">
        <v>-6.2221000000000002</v>
      </c>
    </row>
    <row r="85" spans="1:5" x14ac:dyDescent="0.2">
      <c r="A85" s="23">
        <v>12319.98302</v>
      </c>
      <c r="B85" s="23">
        <v>84.503500000000003</v>
      </c>
      <c r="C85" s="23"/>
      <c r="D85" s="23">
        <v>12081.0414327</v>
      </c>
      <c r="E85" s="23">
        <v>-2.1337999999999999</v>
      </c>
    </row>
    <row r="86" spans="1:5" x14ac:dyDescent="0.2">
      <c r="A86" s="23">
        <v>12506.809698999999</v>
      </c>
      <c r="B86" s="23">
        <v>82.547899999999998</v>
      </c>
      <c r="C86" s="23"/>
      <c r="D86" s="23">
        <v>12263.979506400001</v>
      </c>
      <c r="E86" s="23">
        <v>7.6723000000099999</v>
      </c>
    </row>
    <row r="87" spans="1:5" x14ac:dyDescent="0.2">
      <c r="A87" s="23">
        <v>12693.6412064</v>
      </c>
      <c r="B87" s="23">
        <v>77.701700000000002</v>
      </c>
      <c r="C87" s="23"/>
      <c r="D87" s="23">
        <v>12446.9143857</v>
      </c>
      <c r="E87" s="23">
        <v>18.371500000000001</v>
      </c>
    </row>
    <row r="88" spans="1:5" x14ac:dyDescent="0.2">
      <c r="A88" s="23">
        <v>12880.477543999999</v>
      </c>
      <c r="B88" s="23">
        <v>73.252899999999997</v>
      </c>
      <c r="C88" s="23"/>
      <c r="D88" s="23">
        <v>12629.846071800001</v>
      </c>
      <c r="E88" s="23">
        <v>27.181100000000001</v>
      </c>
    </row>
    <row r="89" spans="1:5" x14ac:dyDescent="0.2">
      <c r="A89" s="23">
        <v>13067.318713799999</v>
      </c>
      <c r="B89" s="23">
        <v>70.0398</v>
      </c>
      <c r="C89" s="23"/>
      <c r="D89" s="23">
        <v>12812.774566100001</v>
      </c>
      <c r="E89" s="23">
        <v>34.771799999999999</v>
      </c>
    </row>
    <row r="90" spans="1:5" x14ac:dyDescent="0.2">
      <c r="A90" s="23">
        <v>13254.1647178</v>
      </c>
      <c r="B90" s="23">
        <v>66.614699999999999</v>
      </c>
      <c r="C90" s="23"/>
      <c r="D90" s="23">
        <v>12995.699869800001</v>
      </c>
      <c r="E90" s="23">
        <v>42.534599999999998</v>
      </c>
    </row>
    <row r="91" spans="1:5" x14ac:dyDescent="0.2">
      <c r="A91" s="23">
        <v>13441.015557999999</v>
      </c>
      <c r="B91" s="23">
        <v>59.676099999999998</v>
      </c>
      <c r="C91" s="23"/>
      <c r="D91" s="23">
        <v>13178.6219843</v>
      </c>
      <c r="E91" s="23">
        <v>51.0289</v>
      </c>
    </row>
    <row r="92" spans="1:5" x14ac:dyDescent="0.2">
      <c r="A92" s="23">
        <v>13627.871236200001</v>
      </c>
      <c r="B92" s="23">
        <v>49.509900000000002</v>
      </c>
      <c r="C92" s="23"/>
      <c r="D92" s="23">
        <v>13361.540910899999</v>
      </c>
      <c r="E92" s="23">
        <v>58.366700000000002</v>
      </c>
    </row>
    <row r="93" spans="1:5" x14ac:dyDescent="0.2">
      <c r="A93" s="23">
        <v>13814.731754500001</v>
      </c>
      <c r="B93" s="23">
        <v>40.396900000000002</v>
      </c>
      <c r="C93" s="23"/>
      <c r="D93" s="23">
        <v>13544.456650800001</v>
      </c>
      <c r="E93" s="23">
        <v>65.994699999999995</v>
      </c>
    </row>
    <row r="94" spans="1:5" x14ac:dyDescent="0.2">
      <c r="A94" s="23">
        <v>14001.597114800001</v>
      </c>
      <c r="B94" s="23">
        <v>31.0487</v>
      </c>
      <c r="C94" s="23"/>
      <c r="D94" s="23">
        <v>13727.3692054</v>
      </c>
      <c r="E94" s="23">
        <v>72.611000000000004</v>
      </c>
    </row>
    <row r="95" spans="1:5" x14ac:dyDescent="0.2">
      <c r="A95" s="23">
        <v>14188.4673191</v>
      </c>
      <c r="B95" s="23">
        <v>21.188099999999999</v>
      </c>
      <c r="C95" s="23"/>
      <c r="D95" s="23">
        <v>13910.278576000001</v>
      </c>
      <c r="E95" s="23">
        <v>79.570899999999995</v>
      </c>
    </row>
    <row r="96" spans="1:5" x14ac:dyDescent="0.2">
      <c r="A96" s="23">
        <v>14375.3423692</v>
      </c>
      <c r="B96" s="23">
        <v>12.5503</v>
      </c>
      <c r="C96" s="23"/>
      <c r="D96" s="23">
        <v>14093.184763900001</v>
      </c>
      <c r="E96" s="23">
        <v>88.338899999999995</v>
      </c>
    </row>
    <row r="97" spans="1:5" x14ac:dyDescent="0.2">
      <c r="A97" s="23">
        <v>14562.2222673</v>
      </c>
      <c r="B97" s="23">
        <v>6.4103000000000003</v>
      </c>
      <c r="C97" s="23"/>
      <c r="D97" s="23">
        <v>14276.087770399999</v>
      </c>
      <c r="E97" s="23">
        <v>98.542900000000003</v>
      </c>
    </row>
    <row r="98" spans="1:5" x14ac:dyDescent="0.2">
      <c r="A98" s="23">
        <v>14749.1070151</v>
      </c>
      <c r="B98" s="23">
        <v>10.0258</v>
      </c>
      <c r="C98" s="23"/>
      <c r="D98" s="23">
        <v>14458.9875968</v>
      </c>
      <c r="E98" s="23">
        <v>104.577</v>
      </c>
    </row>
    <row r="99" spans="1:5" x14ac:dyDescent="0.2">
      <c r="A99" s="23">
        <v>14935.9966147</v>
      </c>
      <c r="B99" s="23">
        <v>28.216200000000001</v>
      </c>
      <c r="C99" s="23"/>
      <c r="D99" s="23">
        <v>14641.8842444</v>
      </c>
      <c r="E99" s="23">
        <v>104.1892</v>
      </c>
    </row>
    <row r="100" spans="1:5" x14ac:dyDescent="0.2">
      <c r="A100" s="23">
        <v>15122.8910681</v>
      </c>
      <c r="B100" s="23">
        <v>34.015500000000003</v>
      </c>
      <c r="C100" s="23"/>
      <c r="D100" s="23">
        <v>14824.777714600001</v>
      </c>
      <c r="E100" s="23">
        <v>102.797</v>
      </c>
    </row>
    <row r="101" spans="1:5" x14ac:dyDescent="0.2">
      <c r="A101" s="23">
        <v>15309.7903771</v>
      </c>
      <c r="B101" s="23">
        <v>11.732900000000001</v>
      </c>
      <c r="C101" s="23"/>
      <c r="D101" s="23">
        <v>15007.668008500001</v>
      </c>
      <c r="E101" s="23">
        <v>104.4335</v>
      </c>
    </row>
    <row r="102" spans="1:5" x14ac:dyDescent="0.2">
      <c r="A102" s="23">
        <v>15496.6945438</v>
      </c>
      <c r="B102" s="23">
        <v>-14.926</v>
      </c>
      <c r="C102" s="23"/>
      <c r="D102" s="23">
        <v>15190.555127600001</v>
      </c>
      <c r="E102" s="23">
        <v>110.65170000000001</v>
      </c>
    </row>
    <row r="103" spans="1:5" x14ac:dyDescent="0.2">
      <c r="A103" s="23">
        <v>15683.6035701</v>
      </c>
      <c r="B103" s="23">
        <v>-28.2272</v>
      </c>
      <c r="C103" s="23"/>
      <c r="D103" s="23">
        <v>15373.4390731</v>
      </c>
      <c r="E103" s="23">
        <v>121.093</v>
      </c>
    </row>
    <row r="104" spans="1:5" x14ac:dyDescent="0.2">
      <c r="A104" s="23">
        <v>15870.517457899999</v>
      </c>
      <c r="B104" s="23">
        <v>-24.549800000000001</v>
      </c>
      <c r="C104" s="23"/>
      <c r="D104" s="23">
        <v>15556.3198464</v>
      </c>
      <c r="E104" s="23">
        <v>132.01429999999999</v>
      </c>
    </row>
    <row r="105" spans="1:5" x14ac:dyDescent="0.2">
      <c r="A105" s="23">
        <v>16057.4362093</v>
      </c>
      <c r="B105" s="23">
        <v>-16.4861</v>
      </c>
      <c r="C105" s="23"/>
      <c r="D105" s="23">
        <v>15739.197448700001</v>
      </c>
      <c r="E105" s="23">
        <v>138.77959999999999</v>
      </c>
    </row>
    <row r="106" spans="1:5" x14ac:dyDescent="0.2">
      <c r="A106" s="23">
        <v>16244.359826100001</v>
      </c>
      <c r="B106" s="23">
        <v>-8.4352999999999998</v>
      </c>
      <c r="C106" s="23"/>
      <c r="D106" s="23">
        <v>15922.071881399999</v>
      </c>
      <c r="E106" s="23">
        <v>140.00479999999999</v>
      </c>
    </row>
    <row r="107" spans="1:5" x14ac:dyDescent="0.2">
      <c r="A107" s="23">
        <v>16431.288310399999</v>
      </c>
      <c r="B107" s="23">
        <v>0.24240000000299999</v>
      </c>
      <c r="C107" s="23"/>
      <c r="D107" s="23">
        <v>16104.943145699999</v>
      </c>
      <c r="E107" s="23">
        <v>138.51929999999999</v>
      </c>
    </row>
    <row r="108" spans="1:5" x14ac:dyDescent="0.2">
      <c r="A108" s="23">
        <v>16618.221664000001</v>
      </c>
      <c r="B108" s="23">
        <v>16.1007</v>
      </c>
      <c r="C108" s="23"/>
      <c r="D108" s="23">
        <v>16287.811242899999</v>
      </c>
      <c r="E108" s="23">
        <v>136.81620000000001</v>
      </c>
    </row>
    <row r="109" spans="1:5" x14ac:dyDescent="0.2">
      <c r="A109" s="23">
        <v>16805.159888999999</v>
      </c>
      <c r="B109" s="23">
        <v>31.1174</v>
      </c>
      <c r="C109" s="23"/>
      <c r="D109" s="23">
        <v>16470.6761745</v>
      </c>
      <c r="E109" s="23">
        <v>134.03880000000001</v>
      </c>
    </row>
    <row r="110" spans="1:5" x14ac:dyDescent="0.2">
      <c r="A110" s="23">
        <v>16992.102987300001</v>
      </c>
      <c r="B110" s="23">
        <v>44.082999999999998</v>
      </c>
      <c r="C110" s="23"/>
      <c r="D110" s="23">
        <v>16653.5379416</v>
      </c>
      <c r="E110" s="23">
        <v>130.9759</v>
      </c>
    </row>
    <row r="111" spans="1:5" x14ac:dyDescent="0.2">
      <c r="A111" s="23">
        <v>17179.0509609</v>
      </c>
      <c r="B111" s="23">
        <v>59.934600000000003</v>
      </c>
      <c r="C111" s="23"/>
      <c r="D111" s="23">
        <v>16836.3965455</v>
      </c>
      <c r="E111" s="23">
        <v>129.60239999999999</v>
      </c>
    </row>
    <row r="112" spans="1:5" x14ac:dyDescent="0.2">
      <c r="A112" s="23">
        <v>17366.0038116</v>
      </c>
      <c r="B112" s="23">
        <v>79.952299999999994</v>
      </c>
      <c r="C112" s="23"/>
      <c r="D112" s="23">
        <v>17019.251987700001</v>
      </c>
      <c r="E112" s="23">
        <v>127.7731</v>
      </c>
    </row>
    <row r="113" spans="1:5" x14ac:dyDescent="0.2">
      <c r="A113" s="23">
        <v>17552.961541600002</v>
      </c>
      <c r="B113" s="23">
        <v>102.92489999999999</v>
      </c>
      <c r="C113" s="23"/>
      <c r="D113" s="23">
        <v>17202.104269300002</v>
      </c>
      <c r="E113" s="23">
        <v>123.6498</v>
      </c>
    </row>
    <row r="114" spans="1:5" x14ac:dyDescent="0.2">
      <c r="A114" s="23">
        <v>17739.924152700001</v>
      </c>
      <c r="B114" s="23">
        <v>126.79770000000001</v>
      </c>
      <c r="C114" s="23"/>
      <c r="D114" s="23">
        <v>17384.953391800002</v>
      </c>
      <c r="E114" s="23">
        <v>116.42789999999999</v>
      </c>
    </row>
    <row r="115" spans="1:5" x14ac:dyDescent="0.2">
      <c r="A115" s="23">
        <v>17926.8916469</v>
      </c>
      <c r="B115" s="23">
        <v>148.00059999999999</v>
      </c>
      <c r="C115" s="23"/>
      <c r="D115" s="23">
        <v>17567.799356299998</v>
      </c>
      <c r="E115" s="23">
        <v>108.1391</v>
      </c>
    </row>
    <row r="116" spans="1:5" x14ac:dyDescent="0.2">
      <c r="A116" s="23">
        <v>18113.864026200001</v>
      </c>
      <c r="B116" s="23">
        <v>167.32480000000001</v>
      </c>
      <c r="C116" s="23"/>
      <c r="D116" s="23">
        <v>17750.642164199999</v>
      </c>
      <c r="E116" s="23">
        <v>98.532399999999996</v>
      </c>
    </row>
    <row r="117" spans="1:5" x14ac:dyDescent="0.2">
      <c r="A117" s="23">
        <v>18300.841292500001</v>
      </c>
      <c r="B117" s="23">
        <v>185.6191</v>
      </c>
      <c r="C117" s="23"/>
      <c r="D117" s="23">
        <v>17933.481816799998</v>
      </c>
      <c r="E117" s="23">
        <v>87.867000000000004</v>
      </c>
    </row>
    <row r="118" spans="1:5" x14ac:dyDescent="0.2">
      <c r="A118" s="23">
        <v>18487.823447700001</v>
      </c>
      <c r="B118" s="23">
        <v>204.56399999999999</v>
      </c>
      <c r="C118" s="23"/>
      <c r="D118" s="23">
        <v>18116.3183154</v>
      </c>
      <c r="E118" s="23">
        <v>84.694500000000005</v>
      </c>
    </row>
    <row r="119" spans="1:5" x14ac:dyDescent="0.2">
      <c r="A119" s="23">
        <v>18674.810494000001</v>
      </c>
      <c r="B119" s="23">
        <v>223.80670000000001</v>
      </c>
      <c r="C119" s="23"/>
      <c r="D119" s="23">
        <v>18299.151661299999</v>
      </c>
      <c r="E119" s="23">
        <v>90.984899999999996</v>
      </c>
    </row>
    <row r="120" spans="1:5" x14ac:dyDescent="0.2">
      <c r="A120" s="23">
        <v>18861.802433100002</v>
      </c>
      <c r="B120" s="23">
        <v>241.6481</v>
      </c>
      <c r="C120" s="23"/>
      <c r="D120" s="23">
        <v>18481.981855800001</v>
      </c>
      <c r="E120" s="23">
        <v>103.09869999999999</v>
      </c>
    </row>
    <row r="121" spans="1:5" x14ac:dyDescent="0.2">
      <c r="A121" s="23">
        <v>19048.799267099999</v>
      </c>
      <c r="B121" s="23">
        <v>257.91820000000001</v>
      </c>
      <c r="C121" s="23"/>
      <c r="D121" s="23">
        <v>18664.808900299999</v>
      </c>
      <c r="E121" s="23">
        <v>109.3429</v>
      </c>
    </row>
    <row r="122" spans="1:5" x14ac:dyDescent="0.2">
      <c r="A122" s="23">
        <v>19235.800997900002</v>
      </c>
      <c r="B122" s="23">
        <v>272.24880000000002</v>
      </c>
      <c r="C122" s="23"/>
      <c r="D122" s="23">
        <v>18847.632795900001</v>
      </c>
      <c r="E122" s="23">
        <v>105.36969999999999</v>
      </c>
    </row>
    <row r="123" spans="1:5" x14ac:dyDescent="0.2">
      <c r="A123" s="23">
        <v>19422.807627499998</v>
      </c>
      <c r="B123" s="23">
        <v>284.90210000000002</v>
      </c>
      <c r="C123" s="23"/>
      <c r="D123" s="23">
        <v>19030.453544100001</v>
      </c>
      <c r="E123" s="23">
        <v>98.034400000000005</v>
      </c>
    </row>
    <row r="124" spans="1:5" x14ac:dyDescent="0.2">
      <c r="A124" s="23">
        <v>19609.819157800001</v>
      </c>
      <c r="B124" s="23">
        <v>294.95620000000002</v>
      </c>
      <c r="C124" s="23"/>
      <c r="D124" s="23">
        <v>19213.2711461</v>
      </c>
      <c r="E124" s="23">
        <v>97.090199999999996</v>
      </c>
    </row>
    <row r="125" spans="1:5" x14ac:dyDescent="0.2">
      <c r="A125" s="23">
        <v>19796.835590899998</v>
      </c>
      <c r="B125" s="23">
        <v>303.42329999999998</v>
      </c>
      <c r="C125" s="23"/>
      <c r="D125" s="23">
        <v>19396.085603200001</v>
      </c>
      <c r="E125" s="23">
        <v>100.23690000000001</v>
      </c>
    </row>
    <row r="126" spans="1:5" x14ac:dyDescent="0.2">
      <c r="A126" s="23">
        <v>19983.856928699999</v>
      </c>
      <c r="B126" s="23">
        <v>309.06079999999997</v>
      </c>
      <c r="C126" s="23"/>
      <c r="D126" s="23">
        <v>19578.8969168</v>
      </c>
      <c r="E126" s="23">
        <v>97.892399999999995</v>
      </c>
    </row>
    <row r="127" spans="1:5" x14ac:dyDescent="0.2">
      <c r="A127" s="23">
        <v>20170.883172999998</v>
      </c>
      <c r="B127" s="23">
        <v>316.0145</v>
      </c>
      <c r="C127" s="23"/>
      <c r="D127" s="23">
        <v>19761.705087999999</v>
      </c>
      <c r="E127" s="23">
        <v>93.654899999999998</v>
      </c>
    </row>
    <row r="128" spans="1:5" x14ac:dyDescent="0.2">
      <c r="A128" s="23">
        <v>20357.914325999998</v>
      </c>
      <c r="B128" s="23">
        <v>323.51510000000002</v>
      </c>
      <c r="C128" s="23"/>
      <c r="D128" s="23">
        <v>19944.510118300001</v>
      </c>
      <c r="E128" s="23">
        <v>101.8578</v>
      </c>
    </row>
    <row r="129" spans="1:5" x14ac:dyDescent="0.2">
      <c r="A129" s="23">
        <v>20544.950389599999</v>
      </c>
      <c r="B129" s="23">
        <v>328.17450000000002</v>
      </c>
      <c r="C129" s="23"/>
      <c r="D129" s="23">
        <v>20127.312009000001</v>
      </c>
      <c r="E129" s="23">
        <v>114.1041</v>
      </c>
    </row>
    <row r="130" spans="1:5" x14ac:dyDescent="0.2">
      <c r="A130" s="23">
        <v>20731.9913657</v>
      </c>
      <c r="B130" s="23">
        <v>330.40320000000003</v>
      </c>
      <c r="C130" s="23"/>
      <c r="D130" s="23">
        <v>20310.110761299999</v>
      </c>
      <c r="E130" s="23">
        <v>124.0047</v>
      </c>
    </row>
    <row r="131" spans="1:5" x14ac:dyDescent="0.2">
      <c r="A131" s="23">
        <v>20919.037256299998</v>
      </c>
      <c r="B131" s="23">
        <v>329.2355</v>
      </c>
      <c r="C131" s="23"/>
      <c r="D131" s="23">
        <v>20492.906376499999</v>
      </c>
      <c r="E131" s="23">
        <v>135.48140000000001</v>
      </c>
    </row>
    <row r="132" spans="1:5" x14ac:dyDescent="0.2">
      <c r="A132" s="23">
        <v>21106.088063300002</v>
      </c>
      <c r="B132" s="23">
        <v>326.30009999999999</v>
      </c>
      <c r="C132" s="23"/>
      <c r="D132" s="23">
        <v>20675.698855999999</v>
      </c>
      <c r="E132" s="23">
        <v>149.77000000000001</v>
      </c>
    </row>
    <row r="133" spans="1:5" x14ac:dyDescent="0.2">
      <c r="A133" s="23">
        <v>21293.1437888</v>
      </c>
      <c r="B133" s="23">
        <v>318.88400000000001</v>
      </c>
      <c r="C133" s="23"/>
      <c r="D133" s="23">
        <v>20858.488201</v>
      </c>
      <c r="E133" s="23">
        <v>160.982</v>
      </c>
    </row>
    <row r="134" spans="1:5" x14ac:dyDescent="0.2">
      <c r="A134" s="23">
        <v>21480.204434700001</v>
      </c>
      <c r="B134" s="23">
        <v>313.6463</v>
      </c>
      <c r="C134" s="23"/>
      <c r="D134" s="23">
        <v>21041.274412800001</v>
      </c>
      <c r="E134" s="23">
        <v>169.43790000000001</v>
      </c>
    </row>
    <row r="135" spans="1:5" x14ac:dyDescent="0.2">
      <c r="A135" s="23">
        <v>21667.270002900001</v>
      </c>
      <c r="B135" s="23">
        <v>308.59960000000001</v>
      </c>
      <c r="C135" s="23"/>
      <c r="D135" s="23">
        <v>21224.057492799999</v>
      </c>
      <c r="E135" s="23">
        <v>183.2133</v>
      </c>
    </row>
    <row r="136" spans="1:5" x14ac:dyDescent="0.2">
      <c r="A136" s="23">
        <v>21854.3404954</v>
      </c>
      <c r="B136" s="23">
        <v>301.41579999999999</v>
      </c>
      <c r="C136" s="23"/>
      <c r="D136" s="23">
        <v>21406.837442299999</v>
      </c>
      <c r="E136" s="23">
        <v>202.76570000000001</v>
      </c>
    </row>
    <row r="137" spans="1:5" x14ac:dyDescent="0.2">
      <c r="A137" s="23">
        <v>22041.4159143</v>
      </c>
      <c r="B137" s="23">
        <v>291.74259999999998</v>
      </c>
      <c r="C137" s="23"/>
      <c r="D137" s="23">
        <v>21589.614262499999</v>
      </c>
      <c r="E137" s="23">
        <v>219.0984</v>
      </c>
    </row>
    <row r="138" spans="1:5" x14ac:dyDescent="0.2">
      <c r="A138" s="23">
        <v>22228.496261299999</v>
      </c>
      <c r="B138" s="23">
        <v>282.87740000000002</v>
      </c>
      <c r="C138" s="23"/>
      <c r="D138" s="23">
        <v>21772.3879548</v>
      </c>
      <c r="E138" s="23">
        <v>227.83099999999999</v>
      </c>
    </row>
    <row r="139" spans="1:5" x14ac:dyDescent="0.2">
      <c r="A139" s="23">
        <v>22415.581538599999</v>
      </c>
      <c r="B139" s="23">
        <v>280.28609999999998</v>
      </c>
      <c r="C139" s="23"/>
      <c r="D139" s="23">
        <v>21955.1585204</v>
      </c>
      <c r="E139" s="23">
        <v>235.62</v>
      </c>
    </row>
    <row r="140" spans="1:5" x14ac:dyDescent="0.2">
      <c r="A140" s="23">
        <v>22602.671748100001</v>
      </c>
      <c r="B140" s="23">
        <v>274.20999999999998</v>
      </c>
      <c r="C140" s="23"/>
      <c r="D140" s="23">
        <v>22137.925960699999</v>
      </c>
      <c r="E140" s="23">
        <v>250.57980000000001</v>
      </c>
    </row>
    <row r="141" spans="1:5" x14ac:dyDescent="0.2">
      <c r="A141" s="23"/>
      <c r="B141" s="23"/>
      <c r="C141" s="23"/>
      <c r="D141" s="23">
        <v>22320.690276900001</v>
      </c>
      <c r="E141" s="23">
        <v>268.42419999999998</v>
      </c>
    </row>
    <row r="142" spans="1:5" x14ac:dyDescent="0.2">
      <c r="A142" s="23"/>
      <c r="B142" s="23"/>
      <c r="C142" s="23"/>
      <c r="D142" s="23">
        <v>22503.451470399999</v>
      </c>
      <c r="E142" s="23">
        <v>282.70260000000002</v>
      </c>
    </row>
    <row r="143" spans="1:5" x14ac:dyDescent="0.2">
      <c r="A143" s="23"/>
      <c r="B143" s="23"/>
      <c r="C143" s="23"/>
      <c r="D143" s="23">
        <v>22686.2095424</v>
      </c>
      <c r="E143" s="23">
        <v>292.21660000000003</v>
      </c>
    </row>
    <row r="144" spans="1:5" x14ac:dyDescent="0.2">
      <c r="A144" s="23"/>
      <c r="B144" s="23"/>
      <c r="C144" s="23"/>
      <c r="D144" s="23">
        <v>22868.964494299998</v>
      </c>
      <c r="E144" s="23">
        <v>298.072</v>
      </c>
    </row>
    <row r="145" spans="1:5" x14ac:dyDescent="0.2">
      <c r="A145" s="23"/>
      <c r="B145" s="23"/>
      <c r="C145" s="23"/>
      <c r="D145" s="23">
        <v>23051.716327400001</v>
      </c>
      <c r="E145" s="23">
        <v>303.37029999999999</v>
      </c>
    </row>
    <row r="146" spans="1:5" x14ac:dyDescent="0.2">
      <c r="A146" s="23"/>
      <c r="B146" s="23"/>
      <c r="C146" s="23"/>
      <c r="D146" s="23">
        <v>23234.465042899999</v>
      </c>
      <c r="E146" s="23">
        <v>312.29570000000001</v>
      </c>
    </row>
    <row r="147" spans="1:5" x14ac:dyDescent="0.2">
      <c r="A147" s="23"/>
      <c r="B147" s="23"/>
      <c r="C147" s="23"/>
      <c r="D147" s="23">
        <v>23417.2106422</v>
      </c>
      <c r="E147" s="23">
        <v>323.25639999999999</v>
      </c>
    </row>
    <row r="148" spans="1:5" x14ac:dyDescent="0.2">
      <c r="A148" s="23"/>
      <c r="B148" s="23"/>
      <c r="C148" s="23"/>
      <c r="D148" s="23">
        <v>23599.953126600001</v>
      </c>
      <c r="E148" s="23">
        <v>329.0086</v>
      </c>
    </row>
    <row r="149" spans="1:5" x14ac:dyDescent="0.2">
      <c r="A149" s="23"/>
      <c r="B149" s="23"/>
      <c r="C149" s="23"/>
      <c r="D149" s="23">
        <v>23782.692497299999</v>
      </c>
      <c r="E149" s="23">
        <v>329.99329999999998</v>
      </c>
    </row>
    <row r="150" spans="1:5" x14ac:dyDescent="0.2">
      <c r="A150" s="23"/>
      <c r="B150" s="23"/>
      <c r="C150" s="23"/>
      <c r="D150" s="23">
        <v>23965.428755699999</v>
      </c>
      <c r="E150" s="23">
        <v>329.53359999999998</v>
      </c>
    </row>
    <row r="151" spans="1:5" x14ac:dyDescent="0.2">
      <c r="A151" s="23"/>
      <c r="B151" s="23"/>
      <c r="C151" s="23"/>
      <c r="D151" s="23">
        <v>24148.161903</v>
      </c>
      <c r="E151" s="23">
        <v>334.83390000000003</v>
      </c>
    </row>
    <row r="152" spans="1:5" x14ac:dyDescent="0.2">
      <c r="A152" s="23"/>
      <c r="B152" s="23"/>
      <c r="C152" s="23"/>
      <c r="D152" s="23">
        <v>24330.891940699999</v>
      </c>
      <c r="E152" s="23">
        <v>348.94819999999999</v>
      </c>
    </row>
    <row r="153" spans="1:5" x14ac:dyDescent="0.2">
      <c r="A153" s="23"/>
      <c r="B153" s="23"/>
      <c r="C153" s="23"/>
      <c r="D153" s="23">
        <v>24513.618869800001</v>
      </c>
      <c r="E153" s="23">
        <v>360.76369999999997</v>
      </c>
    </row>
    <row r="154" spans="1:5" x14ac:dyDescent="0.2">
      <c r="A154" s="23"/>
      <c r="B154" s="23"/>
      <c r="C154" s="23"/>
      <c r="D154" s="23">
        <v>24696.342691900001</v>
      </c>
      <c r="E154" s="23">
        <v>359.18529999999998</v>
      </c>
    </row>
    <row r="155" spans="1:5" x14ac:dyDescent="0.2">
      <c r="A155" s="23"/>
      <c r="B155" s="23"/>
      <c r="C155" s="23"/>
      <c r="D155" s="23">
        <v>24879.063408099999</v>
      </c>
      <c r="E155" s="23">
        <v>350.57429999999999</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5BE82-9229-F84B-A2BA-2D686325F48B}">
  <dimension ref="A1:T83"/>
  <sheetViews>
    <sheetView workbookViewId="0">
      <selection activeCell="T2" sqref="T2:T3"/>
    </sheetView>
  </sheetViews>
  <sheetFormatPr baseColWidth="10" defaultColWidth="8.83203125" defaultRowHeight="15" x14ac:dyDescent="0.2"/>
  <cols>
    <col min="1" max="2" width="8.83203125" style="1"/>
    <col min="3" max="3" width="26" style="1" customWidth="1"/>
    <col min="4" max="4" width="21.5" style="1" customWidth="1"/>
    <col min="5" max="5" width="20.33203125" style="1" customWidth="1"/>
    <col min="6" max="6" width="27.33203125" style="1" customWidth="1"/>
    <col min="7" max="7" width="24.1640625" style="1" customWidth="1"/>
    <col min="8" max="8" width="30.1640625" style="1" customWidth="1"/>
    <col min="9" max="9" width="13" style="1" customWidth="1"/>
    <col min="10" max="10" width="30.1640625" style="1" customWidth="1"/>
    <col min="11" max="11" width="18.83203125" style="1" customWidth="1"/>
    <col min="12" max="12" width="22.6640625" style="1" customWidth="1"/>
    <col min="13" max="13" width="26.83203125" style="1" customWidth="1"/>
    <col min="14" max="14" width="23" style="1" customWidth="1"/>
    <col min="15" max="15" width="18.33203125" style="1" customWidth="1"/>
    <col min="16" max="16" width="19.6640625" style="1" customWidth="1"/>
    <col min="17" max="17" width="27.5" style="1" customWidth="1"/>
    <col min="18" max="18" width="22.6640625" style="1" customWidth="1"/>
    <col min="19" max="19" width="43.6640625" style="1" customWidth="1"/>
    <col min="20" max="20" width="42.33203125" style="1" customWidth="1"/>
    <col min="21" max="16384" width="8.83203125" style="1"/>
  </cols>
  <sheetData>
    <row r="1" spans="1:20" s="18" customFormat="1" ht="16" thickBot="1" x14ac:dyDescent="0.25">
      <c r="A1" s="19" t="s">
        <v>121</v>
      </c>
    </row>
    <row r="2" spans="1:20" s="33" customFormat="1" ht="36" customHeight="1" thickBot="1" x14ac:dyDescent="0.25">
      <c r="A2" s="36" t="s">
        <v>120</v>
      </c>
      <c r="B2" s="36" t="s">
        <v>119</v>
      </c>
      <c r="C2" s="35" t="s">
        <v>118</v>
      </c>
      <c r="D2" s="35" t="s">
        <v>117</v>
      </c>
      <c r="E2" s="37" t="s">
        <v>230</v>
      </c>
      <c r="F2" s="37" t="s">
        <v>373</v>
      </c>
      <c r="G2" s="37" t="s">
        <v>374</v>
      </c>
      <c r="H2" s="37" t="s">
        <v>125</v>
      </c>
      <c r="I2" s="37" t="s">
        <v>115</v>
      </c>
      <c r="J2" s="37" t="s">
        <v>114</v>
      </c>
      <c r="K2" s="36" t="s">
        <v>113</v>
      </c>
      <c r="L2" s="36" t="s">
        <v>112</v>
      </c>
      <c r="M2" s="36" t="s">
        <v>111</v>
      </c>
      <c r="N2" s="36" t="s">
        <v>110</v>
      </c>
      <c r="O2" s="35" t="s">
        <v>109</v>
      </c>
      <c r="P2" s="35" t="s">
        <v>108</v>
      </c>
      <c r="Q2" s="35" t="s">
        <v>107</v>
      </c>
      <c r="R2" s="35" t="s">
        <v>106</v>
      </c>
      <c r="S2" s="35"/>
      <c r="T2" s="34"/>
    </row>
    <row r="3" spans="1:20" s="23" customFormat="1" ht="130" customHeight="1" thickTop="1" thickBot="1" x14ac:dyDescent="0.25">
      <c r="A3" s="23" t="s">
        <v>372</v>
      </c>
      <c r="B3" s="23">
        <v>7</v>
      </c>
      <c r="E3" s="23">
        <v>84.871399999999994</v>
      </c>
      <c r="F3" s="23" t="s">
        <v>371</v>
      </c>
      <c r="G3" s="23">
        <v>7.0799300000000001</v>
      </c>
      <c r="H3" s="23" t="s">
        <v>370</v>
      </c>
      <c r="I3" s="23">
        <v>19.741700000000002</v>
      </c>
      <c r="J3" s="23">
        <v>28.364296083738999</v>
      </c>
      <c r="K3" s="23">
        <v>-142.63879399999999</v>
      </c>
      <c r="L3" s="23">
        <v>144.27293399999999</v>
      </c>
      <c r="M3" s="23">
        <v>286.91172799999998</v>
      </c>
      <c r="N3" s="23">
        <v>8.0154990000000002</v>
      </c>
      <c r="O3" s="23">
        <v>6.1604999999999999</v>
      </c>
      <c r="P3" s="23">
        <v>5.9299499999999998</v>
      </c>
      <c r="Q3" s="23">
        <v>6.0095377053807733</v>
      </c>
      <c r="R3" s="23">
        <v>6.0333292351269243</v>
      </c>
      <c r="S3" s="14"/>
      <c r="T3" s="14"/>
    </row>
    <row r="4" spans="1:20" s="12" customFormat="1" ht="19.5" customHeight="1" thickBot="1" x14ac:dyDescent="0.25">
      <c r="A4" s="13" t="s">
        <v>369</v>
      </c>
    </row>
    <row r="5" spans="1:20" ht="33" thickBot="1" x14ac:dyDescent="0.25">
      <c r="A5" s="15" t="s">
        <v>368</v>
      </c>
      <c r="B5" s="15" t="s">
        <v>366</v>
      </c>
      <c r="D5" s="32" t="s">
        <v>367</v>
      </c>
      <c r="E5" s="32" t="s">
        <v>366</v>
      </c>
    </row>
    <row r="6" spans="1:20" s="26" customFormat="1" ht="16" thickTop="1" x14ac:dyDescent="0.2">
      <c r="A6" s="26">
        <v>5.7</v>
      </c>
      <c r="B6" s="26">
        <v>80</v>
      </c>
      <c r="C6" s="32" t="s">
        <v>365</v>
      </c>
      <c r="D6" s="26">
        <v>5.67</v>
      </c>
      <c r="E6" s="26">
        <v>92</v>
      </c>
      <c r="F6" s="32" t="s">
        <v>364</v>
      </c>
    </row>
    <row r="7" spans="1:20" ht="16" thickBot="1" x14ac:dyDescent="0.25"/>
    <row r="8" spans="1:20" s="12" customFormat="1" ht="16" thickBot="1" x14ac:dyDescent="0.25">
      <c r="A8" s="13" t="s">
        <v>103</v>
      </c>
    </row>
    <row r="10" spans="1:20" ht="16" thickBot="1" x14ac:dyDescent="0.25">
      <c r="M10" s="11" t="s">
        <v>102</v>
      </c>
      <c r="N10" s="10"/>
    </row>
    <row r="11" spans="1:20" ht="16" thickTop="1" x14ac:dyDescent="0.2">
      <c r="M11" s="25" t="s">
        <v>101</v>
      </c>
      <c r="N11" s="24">
        <v>2.1000000000000001E-2</v>
      </c>
    </row>
    <row r="12" spans="1:20" x14ac:dyDescent="0.2">
      <c r="M12" s="7" t="s">
        <v>99</v>
      </c>
      <c r="N12" s="6">
        <v>2.9700000000000001E-2</v>
      </c>
    </row>
    <row r="21" spans="1:18" x14ac:dyDescent="0.2">
      <c r="L21" s="26" t="s">
        <v>362</v>
      </c>
      <c r="M21" s="26" t="s">
        <v>363</v>
      </c>
      <c r="N21" s="26" t="s">
        <v>360</v>
      </c>
      <c r="P21" s="26" t="s">
        <v>362</v>
      </c>
      <c r="Q21" s="26" t="s">
        <v>361</v>
      </c>
      <c r="R21" s="26" t="s">
        <v>360</v>
      </c>
    </row>
    <row r="22" spans="1:18" x14ac:dyDescent="0.2">
      <c r="A22" s="23" t="s">
        <v>100</v>
      </c>
      <c r="B22" s="23" t="s">
        <v>359</v>
      </c>
      <c r="C22" s="23"/>
      <c r="D22" s="23" t="s">
        <v>100</v>
      </c>
      <c r="E22" s="23" t="s">
        <v>99</v>
      </c>
      <c r="J22" s="31" t="s">
        <v>75</v>
      </c>
      <c r="L22" s="1" t="s">
        <v>345</v>
      </c>
      <c r="M22" s="1">
        <f>0.021*A32 - 167.83</f>
        <v>-133.94955759160001</v>
      </c>
      <c r="N22" s="1">
        <f>B32-M22</f>
        <v>3.7357591599999296E-2</v>
      </c>
      <c r="P22" s="1" t="s">
        <v>358</v>
      </c>
      <c r="Q22" s="1">
        <f>0.0297*D30 - 145</f>
        <v>-107.20129206307601</v>
      </c>
      <c r="R22" s="1">
        <f>E30-Q22</f>
        <v>1.5692063076016893E-2</v>
      </c>
    </row>
    <row r="23" spans="1:18" x14ac:dyDescent="0.2">
      <c r="A23" s="23">
        <v>0</v>
      </c>
      <c r="B23" s="23">
        <v>-157.0395</v>
      </c>
      <c r="C23" s="23"/>
      <c r="D23" s="23">
        <v>0</v>
      </c>
      <c r="E23" s="23">
        <v>-105.3827</v>
      </c>
      <c r="J23" s="22">
        <f>AVERAGE(B32:B69)</f>
        <v>12.013294736841839</v>
      </c>
      <c r="L23" s="1" t="s">
        <v>341</v>
      </c>
      <c r="M23" s="1">
        <f>0.021*A33 - 167.83</f>
        <v>-130.18485976324001</v>
      </c>
      <c r="N23" s="1">
        <f>B33-M23</f>
        <v>-0.59064023675998101</v>
      </c>
      <c r="P23" s="1" t="s">
        <v>357</v>
      </c>
      <c r="Q23" s="1">
        <f>0.0297*D31 - 145</f>
        <v>-101.801594634742</v>
      </c>
      <c r="R23" s="1">
        <f>E31-Q23</f>
        <v>1.228494634742006</v>
      </c>
    </row>
    <row r="24" spans="1:18" x14ac:dyDescent="0.2">
      <c r="A24" s="23">
        <v>179.253841988</v>
      </c>
      <c r="B24" s="23">
        <v>-156.55080000000001</v>
      </c>
      <c r="C24" s="23"/>
      <c r="D24" s="23">
        <v>181.814948593</v>
      </c>
      <c r="E24" s="23">
        <v>-106.10039999999999</v>
      </c>
      <c r="J24" s="22" t="s">
        <v>70</v>
      </c>
      <c r="L24" s="1" t="s">
        <v>337</v>
      </c>
      <c r="M24" s="1">
        <f>0.021*A34 - 167.83</f>
        <v>-126.42012094813001</v>
      </c>
      <c r="N24" s="1">
        <f>B34-M24</f>
        <v>3.7548209481300034</v>
      </c>
      <c r="P24" s="1" t="s">
        <v>356</v>
      </c>
      <c r="Q24" s="1">
        <f>0.0297*D32 - 145</f>
        <v>-96.401926678311995</v>
      </c>
      <c r="R24" s="1">
        <f>E32-Q24</f>
        <v>8.2026266783120008</v>
      </c>
    </row>
    <row r="25" spans="1:18" x14ac:dyDescent="0.2">
      <c r="A25" s="23">
        <v>358.509619208</v>
      </c>
      <c r="B25" s="23">
        <v>-159.64230000000001</v>
      </c>
      <c r="C25" s="23"/>
      <c r="D25" s="23">
        <v>363.628902837</v>
      </c>
      <c r="E25" s="23">
        <v>-105.93819999999999</v>
      </c>
      <c r="J25" s="22">
        <f>AVERAGE(E30:E68)</f>
        <v>35.758389743589746</v>
      </c>
      <c r="L25" s="1" t="s">
        <v>333</v>
      </c>
      <c r="M25" s="1">
        <f>0.021*A35 - 167.83</f>
        <v>-122.65534110742001</v>
      </c>
      <c r="N25" s="1">
        <f>B35-M25</f>
        <v>10.714841107420014</v>
      </c>
      <c r="P25" s="1" t="s">
        <v>344</v>
      </c>
      <c r="Q25" s="1">
        <f>0.0297*D33 - 145</f>
        <v>-91.002288185470007</v>
      </c>
      <c r="R25" s="1">
        <f>E33-Q25</f>
        <v>18.297588185470005</v>
      </c>
    </row>
    <row r="26" spans="1:18" x14ac:dyDescent="0.2">
      <c r="A26" s="23">
        <v>537.76733349200003</v>
      </c>
      <c r="B26" s="23">
        <v>-166.75389999999999</v>
      </c>
      <c r="C26" s="23"/>
      <c r="D26" s="23">
        <v>545.44186301599996</v>
      </c>
      <c r="E26" s="23">
        <v>-105.4285</v>
      </c>
      <c r="J26" s="22" t="s">
        <v>87</v>
      </c>
      <c r="L26" s="1" t="s">
        <v>329</v>
      </c>
      <c r="M26" s="1">
        <f>0.021*A36 - 167.83</f>
        <v>-118.89052020247001</v>
      </c>
      <c r="N26" s="1">
        <f>B36-M26</f>
        <v>22.336920202470012</v>
      </c>
      <c r="P26" s="1" t="s">
        <v>340</v>
      </c>
      <c r="Q26" s="1">
        <f>0.0297*D34 - 145</f>
        <v>-85.602679147602998</v>
      </c>
      <c r="R26" s="1">
        <f>E34-Q26</f>
        <v>27.345379147602998</v>
      </c>
    </row>
    <row r="27" spans="1:18" x14ac:dyDescent="0.2">
      <c r="A27" s="23">
        <v>717.02698667799996</v>
      </c>
      <c r="B27" s="23">
        <v>-164.63589999999999</v>
      </c>
      <c r="C27" s="23"/>
      <c r="D27" s="23">
        <v>727.25382942700003</v>
      </c>
      <c r="E27" s="23">
        <v>-105.79049999999999</v>
      </c>
      <c r="J27" s="22">
        <f>AVERAGE(J23,J25)</f>
        <v>23.885842240215794</v>
      </c>
      <c r="L27" s="1" t="s">
        <v>93</v>
      </c>
      <c r="M27" s="1">
        <f>0.021*A37 - 167.83</f>
        <v>-115.12565819506</v>
      </c>
      <c r="N27" s="1">
        <f>B37-M27</f>
        <v>31.779258195059995</v>
      </c>
      <c r="P27" s="1" t="s">
        <v>336</v>
      </c>
      <c r="Q27" s="1">
        <f>0.0297*D35 - 145</f>
        <v>-80.203099555801003</v>
      </c>
      <c r="R27" s="1">
        <f>E35-Q27</f>
        <v>33.616699555801006</v>
      </c>
    </row>
    <row r="28" spans="1:18" x14ac:dyDescent="0.2">
      <c r="A28" s="23">
        <v>896.28858060000005</v>
      </c>
      <c r="B28" s="23">
        <v>-155.6626</v>
      </c>
      <c r="C28" s="23"/>
      <c r="D28" s="23">
        <v>909.06480235499998</v>
      </c>
      <c r="E28" s="23">
        <v>-107.8522</v>
      </c>
      <c r="J28" s="22"/>
      <c r="L28" s="1" t="s">
        <v>91</v>
      </c>
      <c r="M28" s="1">
        <f>0.021*A38 - 167.83</f>
        <v>-111.36075504634002</v>
      </c>
      <c r="N28" s="1">
        <f>B38-M28</f>
        <v>40.790755046340024</v>
      </c>
      <c r="P28" s="1" t="s">
        <v>332</v>
      </c>
      <c r="Q28" s="1">
        <f>0.0297*D36 - 145</f>
        <v>-74.803549401451008</v>
      </c>
      <c r="R28" s="1">
        <f>E36-Q28</f>
        <v>40.783949401451011</v>
      </c>
    </row>
    <row r="29" spans="1:18" ht="32" x14ac:dyDescent="0.2">
      <c r="A29" s="23">
        <v>1075.5521171</v>
      </c>
      <c r="B29" s="23">
        <v>-143.29650000000001</v>
      </c>
      <c r="C29" s="23"/>
      <c r="D29" s="23">
        <v>1090.8747820900001</v>
      </c>
      <c r="E29" s="23">
        <v>-108.83029999999999</v>
      </c>
      <c r="J29" s="4" t="s">
        <v>355</v>
      </c>
      <c r="L29" s="1" t="s">
        <v>89</v>
      </c>
      <c r="M29" s="1">
        <f>0.021*A39 - 167.83</f>
        <v>-107.59581071767002</v>
      </c>
      <c r="N29" s="1">
        <f>B39-M29</f>
        <v>49.017310717670021</v>
      </c>
      <c r="P29" s="1" t="s">
        <v>328</v>
      </c>
      <c r="Q29" s="1">
        <f>0.0297*D37 - 145</f>
        <v>-69.404028676533997</v>
      </c>
      <c r="R29" s="1">
        <f>E37-Q29</f>
        <v>48.051828676534001</v>
      </c>
    </row>
    <row r="30" spans="1:18" x14ac:dyDescent="0.2">
      <c r="A30" s="23">
        <v>1254.81759801</v>
      </c>
      <c r="B30" s="23">
        <v>-136.64410000000001</v>
      </c>
      <c r="C30" s="23"/>
      <c r="D30" s="23">
        <v>1272.6837689199999</v>
      </c>
      <c r="E30" s="23">
        <v>-107.18559999999999</v>
      </c>
      <c r="J30" s="22"/>
      <c r="L30" s="1" t="s">
        <v>86</v>
      </c>
      <c r="M30" s="1">
        <f>0.021*A40 - 167.83</f>
        <v>-103.83082517041001</v>
      </c>
      <c r="N30" s="1">
        <f>B40-M30</f>
        <v>58.76452517041001</v>
      </c>
      <c r="P30" s="1" t="s">
        <v>325</v>
      </c>
      <c r="Q30" s="1">
        <f>0.0297*D38 - 145</f>
        <v>-64.004537371546007</v>
      </c>
      <c r="R30" s="1">
        <f>E38-Q30</f>
        <v>55.680037371546007</v>
      </c>
    </row>
    <row r="31" spans="1:18" x14ac:dyDescent="0.2">
      <c r="A31" s="23">
        <v>1434.08502516</v>
      </c>
      <c r="B31" s="23">
        <v>-134.34280000000001</v>
      </c>
      <c r="C31" s="23"/>
      <c r="D31" s="23">
        <v>1454.4917631400001</v>
      </c>
      <c r="E31" s="23">
        <v>-100.5731</v>
      </c>
      <c r="J31" s="22" t="s">
        <v>75</v>
      </c>
      <c r="L31" s="1" t="s">
        <v>84</v>
      </c>
      <c r="M31" s="1">
        <f>0.021*A41 - 167.83</f>
        <v>-100.06579836634</v>
      </c>
      <c r="N31" s="1">
        <f>B41-M31</f>
        <v>73.97349836634001</v>
      </c>
      <c r="P31" s="1" t="s">
        <v>322</v>
      </c>
      <c r="Q31" s="1">
        <f>0.0297*D39 - 145</f>
        <v>-58.605075478765002</v>
      </c>
      <c r="R31" s="1">
        <f>E39-Q31</f>
        <v>64.870375478764998</v>
      </c>
    </row>
    <row r="32" spans="1:18" x14ac:dyDescent="0.2">
      <c r="A32" s="23">
        <v>1613.3544004</v>
      </c>
      <c r="B32" s="23">
        <v>-133.91220000000001</v>
      </c>
      <c r="C32" s="23"/>
      <c r="D32" s="23">
        <v>1636.29876504</v>
      </c>
      <c r="E32" s="23">
        <v>-88.199299999999994</v>
      </c>
      <c r="J32" s="22">
        <f>AVERAGE(N22,N24:N59)</f>
        <v>78.385076754652985</v>
      </c>
      <c r="L32" s="1" t="s">
        <v>82</v>
      </c>
      <c r="M32" s="1">
        <f>0.021*A42 - 167.83</f>
        <v>-96.300730266400009</v>
      </c>
      <c r="N32" s="1">
        <f>B42-M32</f>
        <v>91.800030266400015</v>
      </c>
      <c r="P32" s="1" t="s">
        <v>212</v>
      </c>
      <c r="Q32" s="1">
        <f>0.0297*D40 - 145</f>
        <v>-53.205642988983996</v>
      </c>
      <c r="R32" s="1">
        <f>E40-Q32</f>
        <v>73.484942988983988</v>
      </c>
    </row>
    <row r="33" spans="1:18" x14ac:dyDescent="0.2">
      <c r="A33" s="23">
        <v>1792.6257255600001</v>
      </c>
      <c r="B33" s="23">
        <v>-130.77549999999999</v>
      </c>
      <c r="C33" s="23"/>
      <c r="D33" s="23">
        <v>1818.1047748999999</v>
      </c>
      <c r="E33" s="23">
        <v>-72.704700000000003</v>
      </c>
      <c r="J33" s="22" t="s">
        <v>70</v>
      </c>
      <c r="L33" s="1" t="s">
        <v>79</v>
      </c>
      <c r="M33" s="1">
        <f>0.021*A43 - 167.83</f>
        <v>-92.535620832370014</v>
      </c>
      <c r="N33" s="1">
        <f>B43-M33</f>
        <v>106.48682083237001</v>
      </c>
      <c r="P33" s="1" t="s">
        <v>92</v>
      </c>
      <c r="Q33" s="1">
        <f>0.0297*D41 - 145</f>
        <v>-47.806239893886996</v>
      </c>
      <c r="R33" s="1">
        <f>E41-Q33</f>
        <v>79.494939893886993</v>
      </c>
    </row>
    <row r="34" spans="1:18" x14ac:dyDescent="0.2">
      <c r="A34" s="23">
        <v>1971.8990024699999</v>
      </c>
      <c r="B34" s="23">
        <v>-122.6653</v>
      </c>
      <c r="C34" s="23"/>
      <c r="D34" s="23">
        <v>1999.9097930099999</v>
      </c>
      <c r="E34" s="23">
        <v>-58.257300000000001</v>
      </c>
      <c r="J34" s="22">
        <f>AVERAGE(R22:R54,R60,)</f>
        <v>46.743982272489646</v>
      </c>
      <c r="L34" s="1" t="s">
        <v>77</v>
      </c>
      <c r="M34" s="1">
        <f>0.021*A44 - 167.83</f>
        <v>-88.770470025190008</v>
      </c>
      <c r="N34" s="1">
        <f>B44-M34</f>
        <v>114.89027002519001</v>
      </c>
      <c r="P34" s="1" t="s">
        <v>90</v>
      </c>
      <c r="Q34" s="1">
        <f>0.0297*D42 - 145</f>
        <v>-42.406866185157995</v>
      </c>
      <c r="R34" s="1">
        <f>E42-Q34</f>
        <v>82.932666185157984</v>
      </c>
    </row>
    <row r="35" spans="1:18" x14ac:dyDescent="0.2">
      <c r="A35" s="23">
        <v>2151.1742329799999</v>
      </c>
      <c r="B35" s="23">
        <v>-111.9405</v>
      </c>
      <c r="C35" s="23"/>
      <c r="D35" s="23">
        <v>2181.7138196699998</v>
      </c>
      <c r="E35" s="23">
        <v>-46.586399999999998</v>
      </c>
      <c r="J35" s="22" t="s">
        <v>65</v>
      </c>
      <c r="L35" s="1" t="s">
        <v>74</v>
      </c>
      <c r="M35" s="1">
        <f>0.021*A45 - 167.83</f>
        <v>-85.005277806640009</v>
      </c>
      <c r="N35" s="1">
        <f>B45-M35</f>
        <v>118.65117780664001</v>
      </c>
      <c r="P35" s="1" t="s">
        <v>88</v>
      </c>
      <c r="Q35" s="1">
        <f>0.0297*D43 - 145</f>
        <v>-37.007521853589992</v>
      </c>
      <c r="R35" s="1">
        <f>E43-Q35</f>
        <v>83.423721853589996</v>
      </c>
    </row>
    <row r="36" spans="1:18" x14ac:dyDescent="0.2">
      <c r="A36" s="23">
        <v>2330.4514189299998</v>
      </c>
      <c r="B36" s="23">
        <v>-96.553600000000003</v>
      </c>
      <c r="C36" s="23"/>
      <c r="D36" s="23">
        <v>2363.5168551699999</v>
      </c>
      <c r="E36" s="23">
        <v>-34.019599999999997</v>
      </c>
      <c r="J36" s="30">
        <f>AVERAGE(J32,J34)</f>
        <v>62.564529513571316</v>
      </c>
      <c r="L36" s="1" t="s">
        <v>72</v>
      </c>
      <c r="M36" s="1">
        <f>0.021*A46 - 167.83</f>
        <v>-81.240044137870001</v>
      </c>
      <c r="N36" s="1">
        <f>B46-M36</f>
        <v>123.24874413787001</v>
      </c>
      <c r="P36" s="1" t="s">
        <v>85</v>
      </c>
      <c r="Q36" s="1">
        <f>0.0297*D44 - 145</f>
        <v>-31.608206890866995</v>
      </c>
      <c r="R36" s="1">
        <f>E44-Q36</f>
        <v>82.288806890866994</v>
      </c>
    </row>
    <row r="37" spans="1:18" x14ac:dyDescent="0.2">
      <c r="A37" s="23">
        <v>2509.7305621400001</v>
      </c>
      <c r="B37" s="23">
        <v>-83.346400000000003</v>
      </c>
      <c r="C37" s="23"/>
      <c r="D37" s="23">
        <v>2545.3188997799998</v>
      </c>
      <c r="E37" s="23">
        <v>-21.3522</v>
      </c>
      <c r="L37" s="1" t="s">
        <v>69</v>
      </c>
      <c r="M37" s="1">
        <f>0.021*A47 - 167.83</f>
        <v>-77.47476898024</v>
      </c>
      <c r="N37" s="1">
        <f>B47-M37</f>
        <v>128.29596898023999</v>
      </c>
      <c r="P37" s="1" t="s">
        <v>83</v>
      </c>
      <c r="Q37" s="1">
        <f>0.0297*D45 - 145</f>
        <v>-26.208921288376004</v>
      </c>
      <c r="R37" s="1">
        <f>E45-Q37</f>
        <v>78.348421288376002</v>
      </c>
    </row>
    <row r="38" spans="1:18" x14ac:dyDescent="0.2">
      <c r="A38" s="23">
        <v>2689.0116644599998</v>
      </c>
      <c r="B38" s="23">
        <v>-70.569999999999993</v>
      </c>
      <c r="C38" s="23"/>
      <c r="D38" s="23">
        <v>2727.1199538199999</v>
      </c>
      <c r="E38" s="23">
        <v>-8.3245000000000005</v>
      </c>
      <c r="L38" s="1" t="s">
        <v>67</v>
      </c>
      <c r="M38" s="1">
        <f>0.021*A48 - 167.83</f>
        <v>-73.709452295320006</v>
      </c>
      <c r="N38" s="1">
        <f>B48-M38</f>
        <v>133.12075229532002</v>
      </c>
      <c r="P38" s="1" t="s">
        <v>81</v>
      </c>
      <c r="Q38" s="1">
        <f>0.0297*D46 - 145</f>
        <v>-20.809665037504004</v>
      </c>
      <c r="R38" s="1">
        <f>E46-Q38</f>
        <v>75.337565037504007</v>
      </c>
    </row>
    <row r="39" spans="1:18" x14ac:dyDescent="0.2">
      <c r="A39" s="23">
        <v>2868.29472773</v>
      </c>
      <c r="B39" s="23">
        <v>-58.578499999999998</v>
      </c>
      <c r="C39" s="23"/>
      <c r="D39" s="23">
        <v>2908.92001755</v>
      </c>
      <c r="E39" s="23">
        <v>6.2652999999999999</v>
      </c>
      <c r="L39" s="1" t="s">
        <v>64</v>
      </c>
      <c r="M39" s="1">
        <f>0.021*A49 - 167.83</f>
        <v>-69.944094044260012</v>
      </c>
      <c r="N39" s="1">
        <f>B49-M39</f>
        <v>138.78239404426</v>
      </c>
      <c r="P39" s="1" t="s">
        <v>78</v>
      </c>
      <c r="Q39" s="1">
        <f>0.0297*D47 - 145</f>
        <v>-15.410438129637981</v>
      </c>
      <c r="R39" s="1">
        <f>E47-Q39</f>
        <v>73.412338129637988</v>
      </c>
    </row>
    <row r="40" spans="1:18" x14ac:dyDescent="0.2">
      <c r="A40" s="23">
        <v>3047.5797537899998</v>
      </c>
      <c r="B40" s="23">
        <v>-45.066299999999998</v>
      </c>
      <c r="C40" s="23"/>
      <c r="D40" s="23">
        <v>3090.7190912800002</v>
      </c>
      <c r="E40" s="23">
        <v>20.279299999999999</v>
      </c>
      <c r="L40" s="1" t="s">
        <v>62</v>
      </c>
      <c r="M40" s="1">
        <f>0.021*A50 - 167.83</f>
        <v>-66.178694188419996</v>
      </c>
      <c r="N40" s="1">
        <f>B50-M40</f>
        <v>141.79619418842</v>
      </c>
      <c r="P40" s="1" t="s">
        <v>76</v>
      </c>
      <c r="Q40" s="1">
        <f>0.0297*D48 - 145</f>
        <v>-10.011240556462013</v>
      </c>
      <c r="R40" s="1">
        <f>E48-Q40</f>
        <v>71.745440556462015</v>
      </c>
    </row>
    <row r="41" spans="1:18" x14ac:dyDescent="0.2">
      <c r="A41" s="23">
        <v>3226.8667444600001</v>
      </c>
      <c r="B41" s="23">
        <v>-26.092300000000002</v>
      </c>
      <c r="C41" s="23"/>
      <c r="D41" s="23">
        <v>3272.5171752900001</v>
      </c>
      <c r="E41" s="23">
        <v>31.688700000000001</v>
      </c>
      <c r="L41" s="1" t="s">
        <v>60</v>
      </c>
      <c r="M41" s="1">
        <f>0.021*A51 - 167.83</f>
        <v>-62.413252689370012</v>
      </c>
      <c r="N41" s="1">
        <f>B51-M41</f>
        <v>141.42175268937001</v>
      </c>
      <c r="P41" s="1" t="s">
        <v>73</v>
      </c>
      <c r="Q41" s="1">
        <f>0.0297*D49 - 145</f>
        <v>-4.612072308769001</v>
      </c>
      <c r="R41" s="1">
        <f>E49-Q41</f>
        <v>67.757672308769003</v>
      </c>
    </row>
    <row r="42" spans="1:18" x14ac:dyDescent="0.2">
      <c r="A42" s="23">
        <v>3406.1557016000002</v>
      </c>
      <c r="B42" s="23">
        <v>-4.5007000000000001</v>
      </c>
      <c r="C42" s="23"/>
      <c r="D42" s="23">
        <v>3454.31426986</v>
      </c>
      <c r="E42" s="23">
        <v>40.525799999999997</v>
      </c>
      <c r="L42" s="1" t="s">
        <v>58</v>
      </c>
      <c r="M42" s="1">
        <f>0.021*A52 - 167.83</f>
        <v>-58.647769508470006</v>
      </c>
      <c r="N42" s="1">
        <f>B52-M42</f>
        <v>140.49946950846999</v>
      </c>
      <c r="P42" s="1" t="s">
        <v>71</v>
      </c>
      <c r="Q42" s="1">
        <f>0.0297*D50 - 145</f>
        <v>0.78706662116300663</v>
      </c>
      <c r="R42" s="1">
        <f>E50-Q42</f>
        <v>64.960033378836997</v>
      </c>
    </row>
    <row r="43" spans="1:18" x14ac:dyDescent="0.2">
      <c r="A43" s="23">
        <v>3585.4466270299999</v>
      </c>
      <c r="B43" s="23">
        <v>13.9512</v>
      </c>
      <c r="C43" s="23"/>
      <c r="D43" s="23">
        <v>3636.1103753000002</v>
      </c>
      <c r="E43" s="23">
        <v>46.416200000000003</v>
      </c>
      <c r="L43" s="1" t="s">
        <v>56</v>
      </c>
      <c r="M43" s="1">
        <f>0.021*A53 - 167.83</f>
        <v>-54.882244606870017</v>
      </c>
      <c r="N43" s="1">
        <f>B53-M43</f>
        <v>137.22424460687</v>
      </c>
      <c r="P43" s="1" t="s">
        <v>68</v>
      </c>
      <c r="Q43" s="1">
        <f>0.0297*D51 - 145</f>
        <v>6.1861762428380018</v>
      </c>
      <c r="R43" s="1">
        <f>E51-Q43</f>
        <v>65.863623757162003</v>
      </c>
    </row>
    <row r="44" spans="1:18" x14ac:dyDescent="0.2">
      <c r="A44" s="23">
        <v>3764.7395226100002</v>
      </c>
      <c r="B44" s="23">
        <v>26.119800000000001</v>
      </c>
      <c r="C44" s="23"/>
      <c r="D44" s="23">
        <v>3817.9054918900001</v>
      </c>
      <c r="E44" s="23">
        <v>50.680599999999998</v>
      </c>
      <c r="L44" s="1" t="s">
        <v>54</v>
      </c>
      <c r="M44" s="1">
        <f>0.021*A54 - 167.83</f>
        <v>-51.116677945930007</v>
      </c>
      <c r="N44" s="1">
        <f>B54-M44</f>
        <v>132.60077794593002</v>
      </c>
      <c r="P44" s="1" t="s">
        <v>66</v>
      </c>
      <c r="Q44" s="1">
        <f>0.0297*D52 - 145</f>
        <v>11.585256564274999</v>
      </c>
      <c r="R44" s="1">
        <f>E52-Q44</f>
        <v>66.307243435724999</v>
      </c>
    </row>
    <row r="45" spans="1:18" x14ac:dyDescent="0.2">
      <c r="A45" s="23">
        <v>3944.0343901599999</v>
      </c>
      <c r="B45" s="23">
        <v>33.645899999999997</v>
      </c>
      <c r="C45" s="23"/>
      <c r="D45" s="23">
        <v>3999.6996199199998</v>
      </c>
      <c r="E45" s="23">
        <v>52.139499999999998</v>
      </c>
      <c r="L45" s="1" t="s">
        <v>52</v>
      </c>
      <c r="M45" s="1">
        <f>0.021*A55 - 167.83</f>
        <v>-47.351069487010008</v>
      </c>
      <c r="N45" s="1">
        <f>B55-M45</f>
        <v>128.96786948701001</v>
      </c>
      <c r="P45" s="1" t="s">
        <v>63</v>
      </c>
      <c r="Q45" s="1">
        <f>0.0297*D53 - 145</f>
        <v>16.984307594086999</v>
      </c>
      <c r="R45" s="1">
        <f>E53-Q45</f>
        <v>65.694292405913004</v>
      </c>
    </row>
    <row r="46" spans="1:18" x14ac:dyDescent="0.2">
      <c r="A46" s="23">
        <v>4123.33123153</v>
      </c>
      <c r="B46" s="23">
        <v>42.008699999999997</v>
      </c>
      <c r="C46" s="23"/>
      <c r="D46" s="23">
        <v>4181.4927596799998</v>
      </c>
      <c r="E46" s="23">
        <v>54.527900000000002</v>
      </c>
      <c r="L46" s="1" t="s">
        <v>50</v>
      </c>
      <c r="M46" s="1">
        <f>0.021*A56 - 167.83</f>
        <v>-43.585419191469995</v>
      </c>
      <c r="N46" s="1">
        <f>B56-M46</f>
        <v>126.48391919146999</v>
      </c>
      <c r="P46" s="1" t="s">
        <v>61</v>
      </c>
      <c r="Q46" s="1">
        <f>0.0297*D54 - 145</f>
        <v>22.38332934118398</v>
      </c>
      <c r="R46" s="1">
        <f>E54-Q46</f>
        <v>61.725970658816024</v>
      </c>
    </row>
    <row r="47" spans="1:18" x14ac:dyDescent="0.2">
      <c r="A47" s="23">
        <v>4302.6300485600004</v>
      </c>
      <c r="B47" s="23">
        <v>50.821199999999997</v>
      </c>
      <c r="C47" s="23"/>
      <c r="D47" s="23">
        <v>4363.2849114600003</v>
      </c>
      <c r="E47" s="23">
        <v>58.001899999999999</v>
      </c>
      <c r="L47" s="1" t="s">
        <v>48</v>
      </c>
      <c r="M47" s="1">
        <f>0.021*A57 - 167.83</f>
        <v>-39.819727020880009</v>
      </c>
      <c r="N47" s="1">
        <f>B57-M47</f>
        <v>122.28742702088</v>
      </c>
      <c r="P47" s="1" t="s">
        <v>59</v>
      </c>
      <c r="Q47" s="1">
        <f>0.0297*D55 - 145</f>
        <v>27.782321813882021</v>
      </c>
      <c r="R47" s="1">
        <f>E55-Q47</f>
        <v>57.108778186117974</v>
      </c>
    </row>
    <row r="48" spans="1:18" x14ac:dyDescent="0.2">
      <c r="A48" s="23">
        <v>4481.9308430800002</v>
      </c>
      <c r="B48" s="23">
        <v>59.411299999999997</v>
      </c>
      <c r="C48" s="23"/>
      <c r="D48" s="23">
        <v>4545.0760755399997</v>
      </c>
      <c r="E48" s="23">
        <v>61.734200000000001</v>
      </c>
      <c r="L48" s="1" t="s">
        <v>46</v>
      </c>
      <c r="M48" s="1">
        <f>0.021*A58 - 167.83</f>
        <v>-36.053992936180009</v>
      </c>
      <c r="N48" s="1">
        <f>B58-M48</f>
        <v>113.91759293618001</v>
      </c>
      <c r="P48" s="1" t="s">
        <v>57</v>
      </c>
      <c r="Q48" s="1">
        <f>0.0297*D56 - 145</f>
        <v>33.181285021090986</v>
      </c>
      <c r="R48" s="1">
        <f>E56-Q48</f>
        <v>49.590314978909021</v>
      </c>
    </row>
    <row r="49" spans="1:18" x14ac:dyDescent="0.2">
      <c r="A49" s="23">
        <v>4661.2336169399996</v>
      </c>
      <c r="B49" s="23">
        <v>68.838300000000004</v>
      </c>
      <c r="C49" s="23"/>
      <c r="D49" s="23">
        <v>4726.8662522300001</v>
      </c>
      <c r="E49" s="23">
        <v>63.145600000000002</v>
      </c>
      <c r="L49" s="1" t="s">
        <v>44</v>
      </c>
      <c r="M49" s="1">
        <f>0.021*A59 - 167.83</f>
        <v>-32.288216898940021</v>
      </c>
      <c r="N49" s="1">
        <f>B59-M49</f>
        <v>104.48081689894002</v>
      </c>
      <c r="P49" s="1" t="s">
        <v>55</v>
      </c>
      <c r="Q49" s="1">
        <f>0.0297*D57 - 145</f>
        <v>38.58021897112701</v>
      </c>
      <c r="R49" s="1">
        <f>E57-Q49</f>
        <v>39.499181028872997</v>
      </c>
    </row>
    <row r="50" spans="1:18" x14ac:dyDescent="0.2">
      <c r="A50" s="23">
        <v>4840.5383719800002</v>
      </c>
      <c r="B50" s="23">
        <v>75.617500000000007</v>
      </c>
      <c r="C50" s="23"/>
      <c r="D50" s="23">
        <v>4908.6554417899997</v>
      </c>
      <c r="E50" s="23">
        <v>65.747100000000003</v>
      </c>
      <c r="L50" s="1" t="s">
        <v>42</v>
      </c>
      <c r="M50" s="1">
        <f>0.021*A60 - 167.83</f>
        <v>-28.522398870520021</v>
      </c>
      <c r="N50" s="1">
        <f>B60-M50</f>
        <v>92.973398870520015</v>
      </c>
      <c r="P50" s="1" t="s">
        <v>53</v>
      </c>
      <c r="Q50" s="1">
        <f>0.0297*D58 - 145</f>
        <v>43.979123672603009</v>
      </c>
      <c r="R50" s="1">
        <f>E58-Q50</f>
        <v>31.45277632739699</v>
      </c>
    </row>
    <row r="51" spans="1:18" x14ac:dyDescent="0.2">
      <c r="A51" s="23">
        <v>5019.8451100299999</v>
      </c>
      <c r="B51" s="23">
        <v>79.008499999999998</v>
      </c>
      <c r="C51" s="23"/>
      <c r="D51" s="23">
        <v>5090.4436445399997</v>
      </c>
      <c r="E51" s="23">
        <v>72.049800000000005</v>
      </c>
      <c r="L51" s="1" t="s">
        <v>40</v>
      </c>
      <c r="M51" s="1">
        <f>0.021*A61 - 167.83</f>
        <v>-24.756538812070005</v>
      </c>
      <c r="N51" s="1">
        <f>B61-M51</f>
        <v>79.96643881207001</v>
      </c>
      <c r="P51" s="1" t="s">
        <v>51</v>
      </c>
      <c r="Q51" s="1">
        <f>0.0297*D59 - 145</f>
        <v>49.377999134131983</v>
      </c>
      <c r="R51" s="1">
        <f>E59-Q51</f>
        <v>26.13920086586802</v>
      </c>
    </row>
    <row r="52" spans="1:18" x14ac:dyDescent="0.2">
      <c r="A52" s="23">
        <v>5199.1538329300001</v>
      </c>
      <c r="B52" s="23">
        <v>81.851699999999994</v>
      </c>
      <c r="C52" s="23"/>
      <c r="D52" s="23">
        <v>5272.2308607499999</v>
      </c>
      <c r="E52" s="23">
        <v>77.892499999999998</v>
      </c>
      <c r="L52" s="1" t="s">
        <v>38</v>
      </c>
      <c r="M52" s="1">
        <f>0.021*A62 - 167.83</f>
        <v>-20.990636684950005</v>
      </c>
      <c r="N52" s="1">
        <f>B62-M52</f>
        <v>64.621136684950002</v>
      </c>
      <c r="P52" s="1" t="s">
        <v>49</v>
      </c>
      <c r="Q52" s="1">
        <f>0.0297*D60 - 145</f>
        <v>54.776845364624023</v>
      </c>
      <c r="R52" s="1">
        <f>E60-Q52</f>
        <v>20.511554635375973</v>
      </c>
    </row>
    <row r="53" spans="1:18" x14ac:dyDescent="0.2">
      <c r="A53" s="23">
        <v>5378.4645425299996</v>
      </c>
      <c r="B53" s="23">
        <v>82.341999999999999</v>
      </c>
      <c r="C53" s="23"/>
      <c r="D53" s="23">
        <v>5454.01709071</v>
      </c>
      <c r="E53" s="23">
        <v>82.678600000000003</v>
      </c>
      <c r="L53" s="1" t="s">
        <v>36</v>
      </c>
      <c r="M53" s="1">
        <f>0.021*A63 - 167.83</f>
        <v>-17.224692450730004</v>
      </c>
      <c r="N53" s="1">
        <f>B63-M53</f>
        <v>45.99899245073</v>
      </c>
      <c r="P53" s="1" t="s">
        <v>47</v>
      </c>
      <c r="Q53" s="1">
        <f>0.0297*D61 - 145</f>
        <v>60.175662372098003</v>
      </c>
      <c r="R53" s="1">
        <f>E61-Q53</f>
        <v>13.680037627901996</v>
      </c>
    </row>
    <row r="54" spans="1:18" x14ac:dyDescent="0.2">
      <c r="A54" s="23">
        <v>5557.7772406699996</v>
      </c>
      <c r="B54" s="23">
        <v>81.484099999999998</v>
      </c>
      <c r="C54" s="23"/>
      <c r="D54" s="23">
        <v>5635.8023347199996</v>
      </c>
      <c r="E54" s="23">
        <v>84.109300000000005</v>
      </c>
      <c r="L54" s="1" t="s">
        <v>34</v>
      </c>
      <c r="M54" s="1">
        <f>0.021*A64 - 167.83</f>
        <v>-13.458706070140011</v>
      </c>
      <c r="N54" s="1">
        <f>B64-M54</f>
        <v>29.729006070140009</v>
      </c>
      <c r="P54" s="1" t="s">
        <v>45</v>
      </c>
      <c r="Q54" s="1">
        <f>0.0297*D62 - 145</f>
        <v>65.574450165464015</v>
      </c>
      <c r="R54" s="1">
        <f>E62-Q54</f>
        <v>7.105849834535988</v>
      </c>
    </row>
    <row r="55" spans="1:18" x14ac:dyDescent="0.2">
      <c r="A55" s="23">
        <v>5737.09192919</v>
      </c>
      <c r="B55" s="23">
        <v>81.616799999999998</v>
      </c>
      <c r="C55" s="23"/>
      <c r="D55" s="23">
        <v>5817.5865930600003</v>
      </c>
      <c r="E55" s="23">
        <v>84.891099999999994</v>
      </c>
      <c r="L55" s="1" t="s">
        <v>32</v>
      </c>
      <c r="M55" s="1">
        <f>0.021*A65 - 167.83</f>
        <v>-9.6926775051699963</v>
      </c>
      <c r="N55" s="1">
        <f>B65-M55</f>
        <v>16.504477505169994</v>
      </c>
      <c r="P55" s="1" t="s">
        <v>43</v>
      </c>
      <c r="Q55" s="1">
        <f>0.0297*D63 - 145</f>
        <v>70.973208753335001</v>
      </c>
      <c r="R55" s="1">
        <f>E63-Q55</f>
        <v>-0.27400875333499641</v>
      </c>
    </row>
    <row r="56" spans="1:18" x14ac:dyDescent="0.2">
      <c r="A56" s="23">
        <v>5916.4086099300002</v>
      </c>
      <c r="B56" s="23">
        <v>82.898499999999999</v>
      </c>
      <c r="C56" s="23"/>
      <c r="D56" s="23">
        <v>5999.3698660299997</v>
      </c>
      <c r="E56" s="23">
        <v>82.771600000000007</v>
      </c>
      <c r="L56" s="1" t="s">
        <v>30</v>
      </c>
      <c r="M56" s="1">
        <f>0.021*A66 - 167.83</f>
        <v>-5.9266067167600056</v>
      </c>
      <c r="N56" s="1">
        <f>B66-M56</f>
        <v>11.645606716760007</v>
      </c>
      <c r="P56" s="1" t="s">
        <v>41</v>
      </c>
      <c r="Q56" s="1">
        <f>0.0297*D64 - 145</f>
        <v>76.371938144323991</v>
      </c>
      <c r="R56" s="1">
        <f>E64-Q56</f>
        <v>-9.9085381443239982</v>
      </c>
    </row>
    <row r="57" spans="1:18" x14ac:dyDescent="0.2">
      <c r="A57" s="23">
        <v>6095.7272847200002</v>
      </c>
      <c r="B57" s="23">
        <v>82.467699999999994</v>
      </c>
      <c r="C57" s="23"/>
      <c r="D57" s="23">
        <v>6181.1521539100004</v>
      </c>
      <c r="E57" s="23">
        <v>78.079400000000007</v>
      </c>
      <c r="L57" s="1" t="s">
        <v>28</v>
      </c>
      <c r="M57" s="1">
        <f>0.021*A67 - 167.83</f>
        <v>-2.160493666060006</v>
      </c>
      <c r="N57" s="1">
        <f>B67-M57</f>
        <v>12.218093666060007</v>
      </c>
      <c r="P57" s="1" t="s">
        <v>39</v>
      </c>
      <c r="Q57" s="1">
        <f>0.0297*D65 - 145</f>
        <v>81.770638347044013</v>
      </c>
      <c r="R57" s="1">
        <f>E65-Q57</f>
        <v>-18.25983834704401</v>
      </c>
    </row>
    <row r="58" spans="1:18" x14ac:dyDescent="0.2">
      <c r="A58" s="23">
        <v>6275.0479554200001</v>
      </c>
      <c r="B58" s="23">
        <v>77.863600000000005</v>
      </c>
      <c r="C58" s="23"/>
      <c r="D58" s="23">
        <v>6362.9334569900002</v>
      </c>
      <c r="E58" s="23">
        <v>75.431899999999999</v>
      </c>
      <c r="L58" s="1" t="s">
        <v>26</v>
      </c>
      <c r="M58" s="1">
        <f>0.021*A68 - 167.83</f>
        <v>1.6056616853599905</v>
      </c>
      <c r="N58" s="1">
        <f>B68-M58</f>
        <v>10.255038314640009</v>
      </c>
      <c r="P58" s="1" t="s">
        <v>37</v>
      </c>
      <c r="Q58" s="1">
        <f>0.0297*D66 - 145</f>
        <v>87.169309369811003</v>
      </c>
      <c r="R58" s="1">
        <f>E66-Q58</f>
        <v>-19.763109369811005</v>
      </c>
    </row>
    <row r="59" spans="1:18" x14ac:dyDescent="0.2">
      <c r="A59" s="23">
        <v>6454.3706238599998</v>
      </c>
      <c r="B59" s="23">
        <v>72.192599999999999</v>
      </c>
      <c r="C59" s="23"/>
      <c r="D59" s="23">
        <v>6544.7137755599997</v>
      </c>
      <c r="E59" s="23">
        <v>75.517200000000003</v>
      </c>
      <c r="L59" s="1" t="s">
        <v>24</v>
      </c>
      <c r="M59" s="1">
        <f>0.021*A69 - 167.83</f>
        <v>5.3718593761399802</v>
      </c>
      <c r="N59" s="1">
        <f>B69-M59</f>
        <v>0.21014062385001964</v>
      </c>
      <c r="P59" s="1" t="s">
        <v>35</v>
      </c>
      <c r="Q59" s="1">
        <f>0.0297*D67 - 145</f>
        <v>92.567951221534997</v>
      </c>
      <c r="R59" s="1">
        <f>E67-Q59</f>
        <v>-13.313451221535004</v>
      </c>
    </row>
    <row r="60" spans="1:18" x14ac:dyDescent="0.2">
      <c r="A60" s="23">
        <v>6633.6952918799998</v>
      </c>
      <c r="B60" s="23">
        <v>64.450999999999993</v>
      </c>
      <c r="C60" s="23"/>
      <c r="D60" s="23">
        <v>6726.4931099200003</v>
      </c>
      <c r="E60" s="23">
        <v>75.288399999999996</v>
      </c>
      <c r="P60" s="1" t="s">
        <v>33</v>
      </c>
      <c r="Q60" s="1">
        <f>0.0297*D68 - 145</f>
        <v>97.966563910829024</v>
      </c>
      <c r="R60" s="1">
        <f>E68-Q60</f>
        <v>8.1336089170974901E-2</v>
      </c>
    </row>
    <row r="61" spans="1:18" x14ac:dyDescent="0.2">
      <c r="A61" s="23">
        <v>6813.0219613299996</v>
      </c>
      <c r="B61" s="23">
        <v>55.209899999999998</v>
      </c>
      <c r="C61" s="23"/>
      <c r="D61" s="23">
        <v>6908.27146034</v>
      </c>
      <c r="E61" s="23">
        <v>73.855699999999999</v>
      </c>
    </row>
    <row r="62" spans="1:18" x14ac:dyDescent="0.2">
      <c r="A62" s="23">
        <v>6992.3506340499998</v>
      </c>
      <c r="B62" s="23">
        <v>43.630499999999998</v>
      </c>
      <c r="C62" s="23"/>
      <c r="D62" s="23">
        <v>7090.0488271200002</v>
      </c>
      <c r="E62" s="23">
        <v>72.680300000000003</v>
      </c>
    </row>
    <row r="63" spans="1:18" x14ac:dyDescent="0.2">
      <c r="A63" s="23">
        <v>7171.6813118700002</v>
      </c>
      <c r="B63" s="23">
        <v>28.7743</v>
      </c>
      <c r="C63" s="23"/>
      <c r="D63" s="23">
        <v>7271.8252105499996</v>
      </c>
      <c r="E63" s="23">
        <v>70.699200000000005</v>
      </c>
    </row>
    <row r="64" spans="1:18" x14ac:dyDescent="0.2">
      <c r="A64" s="23">
        <v>7351.01399666</v>
      </c>
      <c r="B64" s="23">
        <v>16.270299999999999</v>
      </c>
      <c r="C64" s="23"/>
      <c r="D64" s="23">
        <v>7453.6006109199998</v>
      </c>
      <c r="E64" s="23">
        <v>66.463399999999993</v>
      </c>
    </row>
    <row r="65" spans="1:5" x14ac:dyDescent="0.2">
      <c r="A65" s="23">
        <v>7530.3486902300001</v>
      </c>
      <c r="B65" s="23">
        <v>6.8117999999999999</v>
      </c>
      <c r="C65" s="23"/>
      <c r="D65" s="23">
        <v>7635.3750285200003</v>
      </c>
      <c r="E65" s="23">
        <v>63.510800000000003</v>
      </c>
    </row>
    <row r="66" spans="1:5" x14ac:dyDescent="0.2">
      <c r="A66" s="23">
        <v>7709.68539444</v>
      </c>
      <c r="B66" s="23">
        <v>5.7190000000000003</v>
      </c>
      <c r="C66" s="23"/>
      <c r="D66" s="23">
        <v>7817.1484636300002</v>
      </c>
      <c r="E66" s="23">
        <v>67.406199999999998</v>
      </c>
    </row>
    <row r="67" spans="1:5" x14ac:dyDescent="0.2">
      <c r="A67" s="23">
        <v>7889.0241111400001</v>
      </c>
      <c r="B67" s="23">
        <v>10.057600000000001</v>
      </c>
      <c r="C67" s="23"/>
      <c r="D67" s="23">
        <v>7998.9209165499997</v>
      </c>
      <c r="E67" s="23">
        <v>79.254499999999993</v>
      </c>
    </row>
    <row r="68" spans="1:5" x14ac:dyDescent="0.2">
      <c r="A68" s="23">
        <v>8068.3648421600001</v>
      </c>
      <c r="B68" s="23">
        <v>11.8607</v>
      </c>
      <c r="C68" s="23"/>
      <c r="D68" s="23">
        <v>8180.6923875700004</v>
      </c>
      <c r="E68" s="23">
        <v>98.047899999999998</v>
      </c>
    </row>
    <row r="69" spans="1:5" x14ac:dyDescent="0.2">
      <c r="A69" s="23">
        <v>8247.7075893399997</v>
      </c>
      <c r="B69" s="23">
        <v>5.5819999999899998</v>
      </c>
      <c r="C69" s="23"/>
      <c r="D69" s="23">
        <v>8362.4628769699993</v>
      </c>
      <c r="E69" s="23">
        <v>120.9712</v>
      </c>
    </row>
    <row r="70" spans="1:5" x14ac:dyDescent="0.2">
      <c r="A70" s="23">
        <v>8427.0523545300002</v>
      </c>
      <c r="B70" s="23">
        <v>-2.8835999999999999</v>
      </c>
      <c r="C70" s="23"/>
      <c r="D70" s="23">
        <v>8544.2323850400007</v>
      </c>
      <c r="E70" s="23">
        <v>144.64609999999999</v>
      </c>
    </row>
    <row r="71" spans="1:5" x14ac:dyDescent="0.2">
      <c r="A71" s="23">
        <v>8606.3991395800003</v>
      </c>
      <c r="B71" s="23">
        <v>-5.1233000000100004</v>
      </c>
      <c r="C71" s="23"/>
      <c r="D71" s="23">
        <v>8726.0009120800005</v>
      </c>
      <c r="E71" s="23">
        <v>167.39189999999999</v>
      </c>
    </row>
    <row r="72" spans="1:5" x14ac:dyDescent="0.2">
      <c r="A72" s="23">
        <v>8785.7479463199998</v>
      </c>
      <c r="B72" s="23">
        <v>3.4765999999899999</v>
      </c>
      <c r="C72" s="23"/>
      <c r="D72" s="23">
        <v>8907.7684583699993</v>
      </c>
      <c r="E72" s="23">
        <v>186.7517</v>
      </c>
    </row>
    <row r="73" spans="1:5" x14ac:dyDescent="0.2">
      <c r="A73" s="23">
        <v>8965.0987766100006</v>
      </c>
      <c r="B73" s="23">
        <v>25.301200000000001</v>
      </c>
      <c r="C73" s="23"/>
      <c r="D73" s="23">
        <v>9089.5350242000004</v>
      </c>
      <c r="E73" s="23">
        <v>200.5779</v>
      </c>
    </row>
    <row r="74" spans="1:5" x14ac:dyDescent="0.2">
      <c r="A74" s="23">
        <v>9144.4516322799991</v>
      </c>
      <c r="B74" s="23">
        <v>51.849299999999999</v>
      </c>
      <c r="C74" s="23"/>
      <c r="D74" s="23">
        <v>9271.3006098599999</v>
      </c>
      <c r="E74" s="23">
        <v>208.6139</v>
      </c>
    </row>
    <row r="75" spans="1:5" x14ac:dyDescent="0.2">
      <c r="A75" s="23">
        <v>9323.8065151800001</v>
      </c>
      <c r="B75" s="23">
        <v>76.373000000000005</v>
      </c>
      <c r="C75" s="23"/>
      <c r="D75" s="23">
        <v>9453.0652156399992</v>
      </c>
      <c r="E75" s="23">
        <v>218.1609</v>
      </c>
    </row>
    <row r="76" spans="1:5" x14ac:dyDescent="0.2">
      <c r="A76" s="23">
        <v>9503.1634271599996</v>
      </c>
      <c r="B76" s="23">
        <v>93.366600000000005</v>
      </c>
      <c r="C76" s="23"/>
      <c r="D76" s="23">
        <v>9634.8288418400007</v>
      </c>
      <c r="E76" s="23">
        <v>228.9375</v>
      </c>
    </row>
    <row r="77" spans="1:5" x14ac:dyDescent="0.2">
      <c r="A77" s="23">
        <v>9682.5223700499992</v>
      </c>
      <c r="B77" s="23">
        <v>108.6542</v>
      </c>
      <c r="C77" s="23"/>
      <c r="D77" s="23">
        <v>9816.5914887300005</v>
      </c>
      <c r="E77" s="23">
        <v>231.82749999999999</v>
      </c>
    </row>
    <row r="78" spans="1:5" x14ac:dyDescent="0.2">
      <c r="A78" s="23">
        <v>9861.8833457100009</v>
      </c>
      <c r="B78" s="23">
        <v>123.3647</v>
      </c>
      <c r="C78" s="23"/>
      <c r="D78" s="23">
        <v>9998.3531566099991</v>
      </c>
      <c r="E78" s="23">
        <v>214.70650000000001</v>
      </c>
    </row>
    <row r="79" spans="1:5" x14ac:dyDescent="0.2">
      <c r="A79" s="23">
        <v>10041.246356</v>
      </c>
      <c r="B79" s="23">
        <v>142.62540000000001</v>
      </c>
      <c r="C79" s="23"/>
      <c r="D79" s="23">
        <v>10180.1138458</v>
      </c>
      <c r="E79" s="23">
        <v>186.36279999999999</v>
      </c>
    </row>
    <row r="80" spans="1:5" x14ac:dyDescent="0.2">
      <c r="A80" s="23">
        <v>10220.6114027</v>
      </c>
      <c r="B80" s="23">
        <v>150.12280000000001</v>
      </c>
      <c r="C80" s="23"/>
      <c r="D80" s="23">
        <v>10361.873556500001</v>
      </c>
      <c r="E80" s="23">
        <v>174.11529999999999</v>
      </c>
    </row>
    <row r="81" spans="1:5" x14ac:dyDescent="0.2">
      <c r="A81" s="23"/>
      <c r="B81" s="23"/>
      <c r="C81" s="23"/>
      <c r="D81" s="23">
        <v>10543.6322891</v>
      </c>
      <c r="E81" s="23">
        <v>174.3152</v>
      </c>
    </row>
    <row r="82" spans="1:5" x14ac:dyDescent="0.2">
      <c r="A82" s="23"/>
      <c r="B82" s="23"/>
      <c r="C82" s="23"/>
      <c r="D82" s="23">
        <v>10725.3900438</v>
      </c>
      <c r="E82" s="23">
        <v>174.0018</v>
      </c>
    </row>
    <row r="83" spans="1:5" x14ac:dyDescent="0.2">
      <c r="A83" s="23"/>
      <c r="B83" s="23"/>
      <c r="C83" s="23"/>
      <c r="D83" s="23">
        <v>10907.146821</v>
      </c>
      <c r="E83" s="23">
        <v>165.4982</v>
      </c>
    </row>
  </sheetData>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02ABF-1A9E-BF45-A4CA-BC61F63F9A9A}">
  <dimension ref="A1:T66"/>
  <sheetViews>
    <sheetView topLeftCell="Q21" workbookViewId="0">
      <selection activeCell="S2" sqref="S2:T3"/>
    </sheetView>
  </sheetViews>
  <sheetFormatPr baseColWidth="10" defaultColWidth="8.83203125" defaultRowHeight="15" x14ac:dyDescent="0.2"/>
  <cols>
    <col min="1" max="1" width="16" style="1" customWidth="1"/>
    <col min="2" max="2" width="11.6640625" style="1" customWidth="1"/>
    <col min="3" max="3" width="25" style="1" customWidth="1"/>
    <col min="4" max="4" width="25.5" style="1" customWidth="1"/>
    <col min="5" max="5" width="20.83203125" style="1" customWidth="1"/>
    <col min="6" max="6" width="31" style="1" customWidth="1"/>
    <col min="7" max="7" width="20.6640625" style="1" customWidth="1"/>
    <col min="8" max="8" width="28.6640625" style="1" customWidth="1"/>
    <col min="9" max="9" width="30.33203125" style="1" customWidth="1"/>
    <col min="10" max="10" width="26.6640625" style="1" customWidth="1"/>
    <col min="11" max="11" width="19.1640625" style="1" customWidth="1"/>
    <col min="12" max="12" width="25.5" style="1" customWidth="1"/>
    <col min="13" max="13" width="23.33203125" style="1" customWidth="1"/>
    <col min="14" max="14" width="21.5" style="1" customWidth="1"/>
    <col min="15" max="15" width="18.83203125" style="1" customWidth="1"/>
    <col min="16" max="16" width="24.1640625" style="1" customWidth="1"/>
    <col min="17" max="17" width="22.83203125" style="1" customWidth="1"/>
    <col min="18" max="18" width="20.5" style="1" customWidth="1"/>
    <col min="19" max="19" width="29.5" style="1" customWidth="1"/>
    <col min="20" max="20" width="34.1640625" style="1" customWidth="1"/>
    <col min="21" max="16384" width="8.83203125" style="1"/>
  </cols>
  <sheetData>
    <row r="1" spans="1:20" s="18" customFormat="1" ht="16" thickBot="1" x14ac:dyDescent="0.25">
      <c r="A1" s="19" t="s">
        <v>121</v>
      </c>
    </row>
    <row r="2" spans="1:20" s="40" customFormat="1" ht="36" customHeight="1" thickBot="1" x14ac:dyDescent="0.25">
      <c r="A2" s="42" t="s">
        <v>120</v>
      </c>
      <c r="B2" s="42" t="s">
        <v>119</v>
      </c>
      <c r="C2" s="16" t="s">
        <v>118</v>
      </c>
      <c r="D2" s="16" t="s">
        <v>117</v>
      </c>
      <c r="E2" s="17" t="s">
        <v>390</v>
      </c>
      <c r="F2" s="17" t="s">
        <v>373</v>
      </c>
      <c r="G2" s="17" t="s">
        <v>391</v>
      </c>
      <c r="H2" s="17" t="s">
        <v>125</v>
      </c>
      <c r="I2" s="17" t="s">
        <v>115</v>
      </c>
      <c r="J2" s="17" t="s">
        <v>114</v>
      </c>
      <c r="K2" s="42" t="s">
        <v>113</v>
      </c>
      <c r="L2" s="42" t="s">
        <v>112</v>
      </c>
      <c r="M2" s="42" t="s">
        <v>111</v>
      </c>
      <c r="N2" s="42" t="s">
        <v>110</v>
      </c>
      <c r="O2" s="16" t="s">
        <v>109</v>
      </c>
      <c r="P2" s="16" t="s">
        <v>108</v>
      </c>
      <c r="Q2" s="16" t="s">
        <v>107</v>
      </c>
      <c r="R2" s="16" t="s">
        <v>106</v>
      </c>
      <c r="S2" s="16"/>
      <c r="T2" s="41"/>
    </row>
    <row r="3" spans="1:20" ht="130" customHeight="1" thickTop="1" thickBot="1" x14ac:dyDescent="0.25">
      <c r="A3" s="39" t="s">
        <v>389</v>
      </c>
      <c r="B3" s="39">
        <v>8</v>
      </c>
      <c r="C3" s="39"/>
      <c r="D3" s="39"/>
      <c r="E3" s="39">
        <v>85.020600000000002</v>
      </c>
      <c r="F3" s="39" t="s">
        <v>388</v>
      </c>
      <c r="G3" s="39">
        <v>6.5926799999999997</v>
      </c>
      <c r="H3" s="39" t="s">
        <v>387</v>
      </c>
      <c r="I3" s="39">
        <v>18.258400000000002</v>
      </c>
      <c r="J3" s="39">
        <v>22.112305067602001</v>
      </c>
      <c r="K3" s="39">
        <v>-79.476592999999994</v>
      </c>
      <c r="L3" s="39">
        <v>181.344742</v>
      </c>
      <c r="M3" s="39">
        <v>260.82133499999998</v>
      </c>
      <c r="N3" s="39">
        <v>72.771196000000003</v>
      </c>
      <c r="O3" s="23">
        <v>5.3827176000000012</v>
      </c>
      <c r="P3" s="23">
        <v>5.6924875000000004</v>
      </c>
      <c r="Q3" s="23">
        <v>5.3060589176260198</v>
      </c>
      <c r="R3" s="39">
        <v>5.4604213392086747</v>
      </c>
      <c r="S3" s="38"/>
      <c r="T3" s="38"/>
    </row>
    <row r="4" spans="1:20" s="12" customFormat="1" ht="16" thickBot="1" x14ac:dyDescent="0.25">
      <c r="A4" s="13" t="s">
        <v>369</v>
      </c>
    </row>
    <row r="5" spans="1:20" ht="17" thickBot="1" x14ac:dyDescent="0.25">
      <c r="A5" s="15" t="s">
        <v>368</v>
      </c>
      <c r="B5" s="15" t="s">
        <v>366</v>
      </c>
      <c r="D5" s="15" t="s">
        <v>368</v>
      </c>
      <c r="E5" s="15" t="s">
        <v>366</v>
      </c>
    </row>
    <row r="6" spans="1:20" s="26" customFormat="1" ht="16" thickTop="1" x14ac:dyDescent="0.2">
      <c r="A6" s="26">
        <v>4.5999999999999996</v>
      </c>
      <c r="B6" s="26">
        <v>75</v>
      </c>
      <c r="C6" s="32" t="s">
        <v>386</v>
      </c>
      <c r="D6" s="26">
        <v>4.5599999999999996</v>
      </c>
      <c r="E6" s="26">
        <v>98</v>
      </c>
      <c r="F6" s="32" t="s">
        <v>385</v>
      </c>
    </row>
    <row r="7" spans="1:20" ht="16" thickBot="1" x14ac:dyDescent="0.25"/>
    <row r="8" spans="1:20" s="12" customFormat="1" ht="16" thickBot="1" x14ac:dyDescent="0.25">
      <c r="A8" s="13" t="s">
        <v>103</v>
      </c>
    </row>
    <row r="11" spans="1:20" ht="16" thickBot="1" x14ac:dyDescent="0.25">
      <c r="K11" s="11" t="s">
        <v>102</v>
      </c>
      <c r="L11" s="10"/>
    </row>
    <row r="12" spans="1:20" ht="16" thickTop="1" x14ac:dyDescent="0.2">
      <c r="K12" s="25" t="s">
        <v>101</v>
      </c>
      <c r="L12" s="24">
        <v>1.66E-2</v>
      </c>
    </row>
    <row r="13" spans="1:20" x14ac:dyDescent="0.2">
      <c r="K13" s="7" t="s">
        <v>99</v>
      </c>
      <c r="L13" s="6">
        <v>3.44E-2</v>
      </c>
    </row>
    <row r="22" spans="1:17" x14ac:dyDescent="0.2">
      <c r="A22" s="23" t="s">
        <v>100</v>
      </c>
      <c r="B22" s="23" t="s">
        <v>101</v>
      </c>
      <c r="C22" s="23"/>
      <c r="D22" s="23" t="s">
        <v>100</v>
      </c>
      <c r="E22" s="23" t="s">
        <v>99</v>
      </c>
      <c r="I22" s="31" t="s">
        <v>75</v>
      </c>
      <c r="K22" s="1" t="s">
        <v>216</v>
      </c>
      <c r="L22" s="1" t="s">
        <v>384</v>
      </c>
      <c r="M22" s="1" t="s">
        <v>360</v>
      </c>
      <c r="O22" s="1" t="s">
        <v>216</v>
      </c>
      <c r="P22" s="1" t="s">
        <v>383</v>
      </c>
      <c r="Q22" s="1" t="s">
        <v>360</v>
      </c>
    </row>
    <row r="23" spans="1:17" x14ac:dyDescent="0.2">
      <c r="A23" s="23">
        <v>0</v>
      </c>
      <c r="B23" s="23">
        <v>-96.029499999999999</v>
      </c>
      <c r="C23" s="23"/>
      <c r="D23" s="23">
        <v>0</v>
      </c>
      <c r="E23" s="23">
        <v>-28.2334</v>
      </c>
      <c r="I23" s="22">
        <f>AVERAGE(B25:B64)</f>
        <v>64.134355000000241</v>
      </c>
      <c r="K23" s="1" t="s">
        <v>382</v>
      </c>
      <c r="L23" s="1">
        <f>0.0166*A25 -89.229</f>
        <v>-83.261284008190799</v>
      </c>
      <c r="M23" s="1">
        <f>B25-L23</f>
        <v>1.1984008190793816E-2</v>
      </c>
      <c r="O23" s="1" t="s">
        <v>381</v>
      </c>
      <c r="P23" s="1">
        <f>0.0344*D29 -64.97</f>
        <v>-28.419956359816005</v>
      </c>
      <c r="Q23" s="1">
        <f xml:space="preserve"> E29-P23</f>
        <v>1.2856359816005636E-2</v>
      </c>
    </row>
    <row r="24" spans="1:17" x14ac:dyDescent="0.2">
      <c r="A24" s="23">
        <v>179.74954109699999</v>
      </c>
      <c r="B24" s="23">
        <v>-92.480500000000006</v>
      </c>
      <c r="C24" s="23"/>
      <c r="D24" s="23">
        <v>177.08635796999999</v>
      </c>
      <c r="E24" s="23">
        <v>-22.113700000000001</v>
      </c>
      <c r="I24" s="22" t="s">
        <v>70</v>
      </c>
      <c r="K24" s="1" t="s">
        <v>380</v>
      </c>
      <c r="L24" s="1">
        <f>0.0166*A26 -89.229</f>
        <v>-80.277379147083195</v>
      </c>
      <c r="M24" s="1">
        <f>B26-L24</f>
        <v>15.2158791470832</v>
      </c>
      <c r="O24" s="1" t="s">
        <v>358</v>
      </c>
      <c r="P24" s="1">
        <f>0.0344*D30 -64.97</f>
        <v>-22.328417526759999</v>
      </c>
      <c r="Q24" s="1">
        <f xml:space="preserve"> E30-P24</f>
        <v>1.2019175267599991</v>
      </c>
    </row>
    <row r="25" spans="1:17" x14ac:dyDescent="0.2">
      <c r="A25" s="23">
        <v>359.50096336199999</v>
      </c>
      <c r="B25" s="23">
        <v>-83.249300000000005</v>
      </c>
      <c r="C25" s="23"/>
      <c r="D25" s="23">
        <v>354.17158857099997</v>
      </c>
      <c r="E25" s="23">
        <v>-19.8523</v>
      </c>
      <c r="I25" s="22">
        <f>AVERAGE(E29:E52)</f>
        <v>99.418399999999977</v>
      </c>
      <c r="K25" s="1" t="s">
        <v>379</v>
      </c>
      <c r="L25" s="1">
        <f>0.0166*A27 -89.229</f>
        <v>-77.293443010513201</v>
      </c>
      <c r="M25" s="1">
        <f>B27-L25</f>
        <v>32.999043010513198</v>
      </c>
      <c r="O25" s="1" t="s">
        <v>357</v>
      </c>
      <c r="P25" s="1">
        <f>0.0344*D31 -64.97</f>
        <v>-16.236917151871999</v>
      </c>
      <c r="Q25" s="1">
        <f xml:space="preserve"> E31-P25</f>
        <v>6.4636171518719987</v>
      </c>
    </row>
    <row r="26" spans="1:17" x14ac:dyDescent="0.2">
      <c r="A26" s="23">
        <v>539.25426824800002</v>
      </c>
      <c r="B26" s="23">
        <v>-65.061499999999995</v>
      </c>
      <c r="C26" s="23"/>
      <c r="D26" s="23">
        <v>531.25569337000002</v>
      </c>
      <c r="E26" s="23">
        <v>-22.081199999999999</v>
      </c>
      <c r="I26" s="22" t="s">
        <v>87</v>
      </c>
      <c r="K26" s="1" t="s">
        <v>378</v>
      </c>
      <c r="L26" s="1">
        <f>0.0166*A28 -89.229</f>
        <v>-74.309475574477204</v>
      </c>
      <c r="M26" s="1">
        <f>B28-L26</f>
        <v>44.525375574477209</v>
      </c>
      <c r="O26" s="1" t="s">
        <v>356</v>
      </c>
      <c r="P26" s="1">
        <f>0.0344*D32 -64.97</f>
        <v>-10.145455181831998</v>
      </c>
      <c r="Q26" s="1">
        <f xml:space="preserve"> E32-P26</f>
        <v>15.752155181831998</v>
      </c>
    </row>
    <row r="27" spans="1:17" x14ac:dyDescent="0.2">
      <c r="A27" s="23">
        <v>719.00945719799995</v>
      </c>
      <c r="B27" s="23">
        <v>-44.294400000000003</v>
      </c>
      <c r="C27" s="23"/>
      <c r="D27" s="23">
        <v>708.33867393399998</v>
      </c>
      <c r="E27" s="23">
        <v>-27.279699999999998</v>
      </c>
      <c r="I27" s="22">
        <f>AVERAGE(I23,I25)</f>
        <v>81.776377500000109</v>
      </c>
      <c r="K27" s="1" t="s">
        <v>377</v>
      </c>
      <c r="L27" s="1">
        <f>0.0166*A29 -89.229</f>
        <v>-71.325476814872005</v>
      </c>
      <c r="M27" s="1">
        <f>B29-L27</f>
        <v>53.702576814872003</v>
      </c>
      <c r="O27" s="1" t="s">
        <v>344</v>
      </c>
      <c r="P27" s="1">
        <f>0.0344*D33 -64.97</f>
        <v>-4.054031562631998</v>
      </c>
      <c r="Q27" s="1">
        <f xml:space="preserve"> E33-P27</f>
        <v>30.914431562631997</v>
      </c>
    </row>
    <row r="28" spans="1:17" x14ac:dyDescent="0.2">
      <c r="A28" s="23">
        <v>898.76653165799996</v>
      </c>
      <c r="B28" s="23">
        <v>-29.784099999999999</v>
      </c>
      <c r="C28" s="23"/>
      <c r="D28" s="23">
        <v>885.42053182400002</v>
      </c>
      <c r="E28" s="23">
        <v>-31.202300000000001</v>
      </c>
      <c r="I28" s="22"/>
      <c r="K28" s="1" t="s">
        <v>376</v>
      </c>
      <c r="L28" s="1">
        <f>0.0166*A30 -89.229</f>
        <v>-68.341446707860001</v>
      </c>
      <c r="M28" s="1">
        <f>B30-L28</f>
        <v>65.571946707869998</v>
      </c>
      <c r="O28" s="1" t="s">
        <v>340</v>
      </c>
      <c r="P28" s="1">
        <f>0.0344*D34 -64.97</f>
        <v>2.037353759736007</v>
      </c>
      <c r="Q28" s="1">
        <f xml:space="preserve"> E34-P28</f>
        <v>49.413846240263993</v>
      </c>
    </row>
    <row r="29" spans="1:17" ht="32" x14ac:dyDescent="0.2">
      <c r="A29" s="23">
        <v>1078.5254930799999</v>
      </c>
      <c r="B29" s="23">
        <v>-17.622900000000001</v>
      </c>
      <c r="C29" s="23"/>
      <c r="D29" s="23">
        <v>1062.5012686099999</v>
      </c>
      <c r="E29" s="23">
        <v>-28.4071</v>
      </c>
      <c r="I29" s="4" t="s">
        <v>80</v>
      </c>
      <c r="K29" s="1" t="s">
        <v>375</v>
      </c>
      <c r="L29" s="1">
        <f>0.0166*A31 -89.229</f>
        <v>-65.357385229337993</v>
      </c>
      <c r="M29" s="1">
        <f>B31-L29</f>
        <v>80.142685229337985</v>
      </c>
      <c r="O29" s="1" t="s">
        <v>336</v>
      </c>
      <c r="P29" s="1">
        <f>0.0344*D35 -64.97</f>
        <v>8.1287008389360125</v>
      </c>
      <c r="Q29" s="1">
        <f xml:space="preserve"> E35-P29</f>
        <v>64.226799161063994</v>
      </c>
    </row>
    <row r="30" spans="1:17" x14ac:dyDescent="0.2">
      <c r="A30" s="23">
        <v>1258.2863428999999</v>
      </c>
      <c r="B30" s="23">
        <v>-2.7694999999899998</v>
      </c>
      <c r="C30" s="23"/>
      <c r="D30" s="23">
        <v>1239.58088585</v>
      </c>
      <c r="E30" s="23">
        <v>-21.1265</v>
      </c>
      <c r="I30" s="22"/>
      <c r="K30" s="1" t="s">
        <v>345</v>
      </c>
      <c r="L30" s="1">
        <f>0.0166*A32 -89.229</f>
        <v>-62.373292355236003</v>
      </c>
      <c r="M30" s="1">
        <f>B32-L30</f>
        <v>97.284392355236008</v>
      </c>
      <c r="O30" s="1" t="s">
        <v>332</v>
      </c>
      <c r="P30" s="1">
        <f>0.0344*D36 -64.97</f>
        <v>14.220009728975995</v>
      </c>
      <c r="Q30" s="1">
        <f xml:space="preserve"> E36-P30</f>
        <v>73.080490271024004</v>
      </c>
    </row>
    <row r="31" spans="1:17" x14ac:dyDescent="0.2">
      <c r="A31" s="23">
        <v>1438.0490825700001</v>
      </c>
      <c r="B31" s="23">
        <v>14.785299999999999</v>
      </c>
      <c r="C31" s="23"/>
      <c r="D31" s="23">
        <v>1416.65938512</v>
      </c>
      <c r="E31" s="23">
        <v>-9.7733000000000008</v>
      </c>
      <c r="I31" s="22" t="s">
        <v>75</v>
      </c>
      <c r="K31" s="1" t="s">
        <v>341</v>
      </c>
      <c r="L31" s="1">
        <f>0.0166*A33 -89.229</f>
        <v>-59.389168061649997</v>
      </c>
      <c r="M31" s="1">
        <f>B33-L31</f>
        <v>115.03616806164999</v>
      </c>
      <c r="O31" s="1" t="s">
        <v>328</v>
      </c>
      <c r="P31" s="1">
        <f>0.0344*D37 -64.97</f>
        <v>20.311280483176006</v>
      </c>
      <c r="Q31" s="1">
        <f xml:space="preserve"> E37-P31</f>
        <v>79.67831951682399</v>
      </c>
    </row>
    <row r="32" spans="1:17" x14ac:dyDescent="0.2">
      <c r="A32" s="23">
        <v>1617.81371354</v>
      </c>
      <c r="B32" s="23">
        <v>34.911099999999998</v>
      </c>
      <c r="C32" s="23"/>
      <c r="D32" s="23">
        <v>1593.7367679700001</v>
      </c>
      <c r="E32" s="23">
        <v>5.6067</v>
      </c>
      <c r="I32" s="22">
        <f>AVERAGE(M23:M62)</f>
        <v>89.201714297487058</v>
      </c>
      <c r="K32" s="1" t="s">
        <v>337</v>
      </c>
      <c r="L32" s="1">
        <f>0.0166*A34 -89.229</f>
        <v>-56.405012324344</v>
      </c>
      <c r="M32" s="1">
        <f>B34-L32</f>
        <v>130.79611232434399</v>
      </c>
      <c r="O32" s="1" t="s">
        <v>325</v>
      </c>
      <c r="P32" s="1">
        <f>0.0344*D38 -64.97</f>
        <v>26.402513155544</v>
      </c>
      <c r="Q32" s="1">
        <f xml:space="preserve"> E38-P32</f>
        <v>87.922086844456004</v>
      </c>
    </row>
    <row r="33" spans="1:17" x14ac:dyDescent="0.2">
      <c r="A33" s="23">
        <v>1797.58023725</v>
      </c>
      <c r="B33" s="23">
        <v>55.646999999999998</v>
      </c>
      <c r="C33" s="23"/>
      <c r="D33" s="23">
        <v>1770.8130359700001</v>
      </c>
      <c r="E33" s="23">
        <v>26.860399999999998</v>
      </c>
      <c r="I33" s="22" t="s">
        <v>70</v>
      </c>
      <c r="K33" s="1" t="s">
        <v>333</v>
      </c>
      <c r="L33" s="1">
        <f>0.0166*A35 -89.229</f>
        <v>-53.420825119579995</v>
      </c>
      <c r="M33" s="1">
        <f>B35-L33</f>
        <v>140.31932511957999</v>
      </c>
      <c r="O33" s="1" t="s">
        <v>322</v>
      </c>
      <c r="P33" s="1">
        <f>0.0344*D39 -64.97</f>
        <v>32.493707799744001</v>
      </c>
      <c r="Q33" s="1">
        <f xml:space="preserve"> E39-P33</f>
        <v>92.727792200256005</v>
      </c>
    </row>
    <row r="34" spans="1:17" x14ac:dyDescent="0.2">
      <c r="A34" s="23">
        <v>1977.3486551599999</v>
      </c>
      <c r="B34" s="23">
        <v>74.391099999999994</v>
      </c>
      <c r="C34" s="23"/>
      <c r="D34" s="23">
        <v>1947.8881906900001</v>
      </c>
      <c r="E34" s="23">
        <v>51.4512</v>
      </c>
      <c r="I34" s="22">
        <f>AVERAGE(Q23:Q46)</f>
        <v>57.788879287195989</v>
      </c>
      <c r="K34" s="1" t="s">
        <v>329</v>
      </c>
      <c r="L34" s="1">
        <f>0.0166*A36 -89.229</f>
        <v>-50.436606423122001</v>
      </c>
      <c r="M34" s="1">
        <f>B36-L34</f>
        <v>145.316306423122</v>
      </c>
      <c r="O34" s="1" t="s">
        <v>212</v>
      </c>
      <c r="P34" s="1">
        <f>0.0344*D40 -64.97</f>
        <v>38.584864470128011</v>
      </c>
      <c r="Q34" s="1">
        <f xml:space="preserve"> E40-P34</f>
        <v>98.272535529872002</v>
      </c>
    </row>
    <row r="35" spans="1:17" x14ac:dyDescent="0.2">
      <c r="A35" s="23">
        <v>2157.1189687000001</v>
      </c>
      <c r="B35" s="23">
        <v>86.898499999999999</v>
      </c>
      <c r="C35" s="23"/>
      <c r="D35" s="23">
        <v>2124.9622336900002</v>
      </c>
      <c r="E35" s="23">
        <v>72.355500000000006</v>
      </c>
      <c r="I35" s="22" t="s">
        <v>65</v>
      </c>
      <c r="K35" s="1" t="s">
        <v>93</v>
      </c>
      <c r="L35" s="1">
        <f>0.0166*A37 -89.229</f>
        <v>-47.452356211232001</v>
      </c>
      <c r="M35" s="1">
        <f>B37-L35</f>
        <v>143.045756211232</v>
      </c>
      <c r="O35" s="1" t="s">
        <v>92</v>
      </c>
      <c r="P35" s="1">
        <f>0.0344*D41 -64.97</f>
        <v>44.675983219672005</v>
      </c>
      <c r="Q35" s="1">
        <f xml:space="preserve"> E41-P35</f>
        <v>101.557016780328</v>
      </c>
    </row>
    <row r="36" spans="1:17" x14ac:dyDescent="0.2">
      <c r="A36" s="23">
        <v>2336.8911793299999</v>
      </c>
      <c r="B36" s="23">
        <v>94.8797</v>
      </c>
      <c r="C36" s="23"/>
      <c r="D36" s="23">
        <v>2302.0351665399999</v>
      </c>
      <c r="E36" s="23">
        <v>87.3005</v>
      </c>
      <c r="I36" s="30">
        <f>AVERAGE(I32,I34)</f>
        <v>73.49529679234152</v>
      </c>
      <c r="K36" s="1" t="s">
        <v>91</v>
      </c>
      <c r="L36" s="1">
        <f>0.0166*A38 -89.229</f>
        <v>-44.468074459507996</v>
      </c>
      <c r="M36" s="1">
        <f>B38-L36</f>
        <v>140.49807445950799</v>
      </c>
      <c r="O36" s="1" t="s">
        <v>90</v>
      </c>
      <c r="P36" s="1">
        <f>0.0344*D42 -64.97</f>
        <v>50.767064102383998</v>
      </c>
      <c r="Q36" s="1">
        <f xml:space="preserve"> E42-P36</f>
        <v>100.34203589761601</v>
      </c>
    </row>
    <row r="37" spans="1:17" x14ac:dyDescent="0.2">
      <c r="A37" s="23">
        <v>2516.6652884800001</v>
      </c>
      <c r="B37" s="23">
        <v>95.593400000000003</v>
      </c>
      <c r="C37" s="23"/>
      <c r="D37" s="23">
        <v>2479.1069907900001</v>
      </c>
      <c r="E37" s="23">
        <v>99.989599999999996</v>
      </c>
      <c r="I37" s="23"/>
      <c r="K37" s="1" t="s">
        <v>89</v>
      </c>
      <c r="L37" s="1">
        <f>0.0166*A39 -89.229</f>
        <v>-41.483761144212004</v>
      </c>
      <c r="M37" s="1">
        <f>B39-L37</f>
        <v>142.856261144212</v>
      </c>
      <c r="O37" s="1" t="s">
        <v>88</v>
      </c>
      <c r="P37" s="1">
        <f>0.0344*D43 -64.97</f>
        <v>56.858107172272</v>
      </c>
      <c r="Q37" s="1">
        <f xml:space="preserve"> E43-P37</f>
        <v>102.28979282772799</v>
      </c>
    </row>
    <row r="38" spans="1:17" x14ac:dyDescent="0.2">
      <c r="A38" s="23">
        <v>2696.4412976200001</v>
      </c>
      <c r="B38" s="23">
        <v>96.03</v>
      </c>
      <c r="C38" s="23"/>
      <c r="D38" s="23">
        <v>2656.1777080100001</v>
      </c>
      <c r="E38" s="23">
        <v>114.3246</v>
      </c>
      <c r="K38" s="1" t="s">
        <v>86</v>
      </c>
      <c r="L38" s="1">
        <f>0.0166*A40 -89.229</f>
        <v>-38.499416241108001</v>
      </c>
      <c r="M38" s="1">
        <f>B40-L38</f>
        <v>151.48681624110799</v>
      </c>
      <c r="O38" s="1" t="s">
        <v>85</v>
      </c>
      <c r="P38" s="1">
        <f>0.0344*D44 -64.97</f>
        <v>62.949112482999993</v>
      </c>
      <c r="Q38" s="1">
        <f xml:space="preserve"> E44-P38</f>
        <v>108.893187517</v>
      </c>
    </row>
    <row r="39" spans="1:17" x14ac:dyDescent="0.2">
      <c r="A39" s="23">
        <v>2876.2192081799999</v>
      </c>
      <c r="B39" s="23">
        <v>101.3725</v>
      </c>
      <c r="C39" s="23"/>
      <c r="D39" s="23">
        <v>2833.2473197600002</v>
      </c>
      <c r="E39" s="23">
        <v>125.22150000000001</v>
      </c>
      <c r="K39" s="1" t="s">
        <v>84</v>
      </c>
      <c r="L39" s="1">
        <f>0.0166*A41 -89.229</f>
        <v>-35.515039726457999</v>
      </c>
      <c r="M39" s="1">
        <f>B41-L39</f>
        <v>160.741639726458</v>
      </c>
      <c r="O39" s="1" t="s">
        <v>83</v>
      </c>
      <c r="P39" s="1">
        <f>0.0344*D45 -64.97</f>
        <v>69.040080088232003</v>
      </c>
      <c r="Q39" s="1">
        <f xml:space="preserve"> E45-P39</f>
        <v>108.96031991176801</v>
      </c>
    </row>
    <row r="40" spans="1:17" x14ac:dyDescent="0.2">
      <c r="A40" s="23">
        <v>3055.9990216199999</v>
      </c>
      <c r="B40" s="23">
        <v>112.98739999999999</v>
      </c>
      <c r="C40" s="23"/>
      <c r="D40" s="23">
        <v>3010.3158276200002</v>
      </c>
      <c r="E40" s="23">
        <v>136.85740000000001</v>
      </c>
      <c r="K40" s="1" t="s">
        <v>82</v>
      </c>
      <c r="L40" s="1">
        <f>0.0166*A42 -89.229</f>
        <v>-32.530631575859999</v>
      </c>
      <c r="M40" s="1">
        <f>B42-L40</f>
        <v>160.96483157585999</v>
      </c>
      <c r="O40" s="1" t="s">
        <v>81</v>
      </c>
      <c r="P40" s="1">
        <f>0.0344*D46 -64.97</f>
        <v>75.131010041975998</v>
      </c>
      <c r="Q40" s="1">
        <f xml:space="preserve"> E46-P40</f>
        <v>94.440889958024002</v>
      </c>
    </row>
    <row r="41" spans="1:17" x14ac:dyDescent="0.2">
      <c r="A41" s="23">
        <v>3235.78073937</v>
      </c>
      <c r="B41" s="23">
        <v>125.2266</v>
      </c>
      <c r="C41" s="23"/>
      <c r="D41" s="23">
        <v>3187.38323313</v>
      </c>
      <c r="E41" s="23">
        <v>146.233</v>
      </c>
      <c r="K41" s="1" t="s">
        <v>79</v>
      </c>
      <c r="L41" s="1">
        <f>0.0166*A43 -89.229</f>
        <v>-29.546191765575998</v>
      </c>
      <c r="M41" s="1">
        <f>B43-L41</f>
        <v>156.711491765576</v>
      </c>
      <c r="O41" s="1" t="s">
        <v>78</v>
      </c>
      <c r="P41" s="1">
        <f>0.0344*D47 -64.97</f>
        <v>81.221902397207998</v>
      </c>
      <c r="Q41" s="1">
        <f xml:space="preserve"> E47-P41</f>
        <v>71.433697602791995</v>
      </c>
    </row>
    <row r="42" spans="1:17" x14ac:dyDescent="0.2">
      <c r="A42" s="23">
        <v>3415.5643629000001</v>
      </c>
      <c r="B42" s="23">
        <v>128.4342</v>
      </c>
      <c r="C42" s="23"/>
      <c r="D42" s="23">
        <v>3364.44953786</v>
      </c>
      <c r="E42" s="23">
        <v>151.10910000000001</v>
      </c>
      <c r="K42" s="1" t="s">
        <v>77</v>
      </c>
      <c r="L42" s="1">
        <f>0.0166*A44 -89.229</f>
        <v>-26.56172027137</v>
      </c>
      <c r="M42" s="1">
        <f>B44-L42</f>
        <v>154.52412027137001</v>
      </c>
      <c r="O42" s="1" t="s">
        <v>76</v>
      </c>
      <c r="P42" s="1">
        <f>0.0344*D48 -64.97</f>
        <v>87.312757208623992</v>
      </c>
      <c r="Q42" s="1">
        <f xml:space="preserve"> E48-P42</f>
        <v>48.55374279137601</v>
      </c>
    </row>
    <row r="43" spans="1:17" x14ac:dyDescent="0.2">
      <c r="A43" s="23">
        <v>3595.3498936400001</v>
      </c>
      <c r="B43" s="23">
        <v>127.1653</v>
      </c>
      <c r="C43" s="23"/>
      <c r="D43" s="23">
        <v>3541.5147433799998</v>
      </c>
      <c r="E43" s="23">
        <v>159.14789999999999</v>
      </c>
      <c r="K43" s="1" t="s">
        <v>74</v>
      </c>
      <c r="L43" s="1">
        <f>0.0166*A45 -89.229</f>
        <v>-23.577217069504002</v>
      </c>
      <c r="M43" s="1">
        <f>B45-L43</f>
        <v>150.767217069504</v>
      </c>
      <c r="O43" s="1" t="s">
        <v>73</v>
      </c>
      <c r="P43" s="1">
        <f>0.0344*D49 -64.97</f>
        <v>93.4035745292</v>
      </c>
      <c r="Q43" s="1">
        <f xml:space="preserve"> E49-P43</f>
        <v>29.1161254708</v>
      </c>
    </row>
    <row r="44" spans="1:17" x14ac:dyDescent="0.2">
      <c r="A44" s="23">
        <v>3775.1373330500001</v>
      </c>
      <c r="B44" s="23">
        <v>127.9624</v>
      </c>
      <c r="C44" s="23"/>
      <c r="D44" s="23">
        <v>3718.5788512499998</v>
      </c>
      <c r="E44" s="23">
        <v>171.84229999999999</v>
      </c>
      <c r="K44" s="1" t="s">
        <v>72</v>
      </c>
      <c r="L44" s="1">
        <f>0.0166*A46 -89.229</f>
        <v>-20.592682135575998</v>
      </c>
      <c r="M44" s="1">
        <f>B46-L44</f>
        <v>140.587282135576</v>
      </c>
      <c r="O44" s="1" t="s">
        <v>71</v>
      </c>
      <c r="P44" s="1">
        <f>0.0344*D50 -64.97</f>
        <v>99.494354412943977</v>
      </c>
      <c r="Q44" s="1">
        <f xml:space="preserve"> E50-P44</f>
        <v>15.523245587056024</v>
      </c>
    </row>
    <row r="45" spans="1:17" x14ac:dyDescent="0.2">
      <c r="A45" s="23">
        <v>3954.9266825599998</v>
      </c>
      <c r="B45" s="23">
        <v>127.19</v>
      </c>
      <c r="C45" s="23"/>
      <c r="D45" s="23">
        <v>3895.64186303</v>
      </c>
      <c r="E45" s="23">
        <v>178.00040000000001</v>
      </c>
      <c r="K45" s="1" t="s">
        <v>69</v>
      </c>
      <c r="L45" s="1">
        <f>0.0166*A47 -89.229</f>
        <v>-17.608115445848</v>
      </c>
      <c r="M45" s="1">
        <f>B47-L45</f>
        <v>130.93831544584799</v>
      </c>
      <c r="O45" s="1" t="s">
        <v>68</v>
      </c>
      <c r="P45" s="1">
        <f>0.0344*D51 -64.97</f>
        <v>105.58509691352</v>
      </c>
      <c r="Q45" s="1">
        <f xml:space="preserve"> E51-P45</f>
        <v>6.095603086479997</v>
      </c>
    </row>
    <row r="46" spans="1:17" x14ac:dyDescent="0.2">
      <c r="A46" s="23">
        <v>4134.7179436400002</v>
      </c>
      <c r="B46" s="23">
        <v>119.99460000000001</v>
      </c>
      <c r="C46" s="23"/>
      <c r="D46" s="23">
        <v>4072.7037802899999</v>
      </c>
      <c r="E46" s="23">
        <v>169.5719</v>
      </c>
      <c r="K46" s="1" t="s">
        <v>67</v>
      </c>
      <c r="L46" s="1">
        <f>0.0166*A48 -89.229</f>
        <v>-14.623516976083991</v>
      </c>
      <c r="M46" s="1">
        <f>B48-L46</f>
        <v>120.83141697608399</v>
      </c>
      <c r="O46" s="1" t="s">
        <v>66</v>
      </c>
      <c r="P46" s="1">
        <f>0.0344*D52 -64.97</f>
        <v>111.67580208493601</v>
      </c>
      <c r="Q46" s="1">
        <f xml:space="preserve"> E52-P46</f>
        <v>6.0597915063993923E-2</v>
      </c>
    </row>
    <row r="47" spans="1:17" x14ac:dyDescent="0.2">
      <c r="A47" s="23">
        <v>4314.5111177199997</v>
      </c>
      <c r="B47" s="23">
        <v>113.3302</v>
      </c>
      <c r="C47" s="23"/>
      <c r="D47" s="23">
        <v>4249.7646045700003</v>
      </c>
      <c r="E47" s="23">
        <v>152.65559999999999</v>
      </c>
      <c r="K47" s="1" t="s">
        <v>64</v>
      </c>
      <c r="L47" s="1">
        <f>0.0166*A49 -89.229</f>
        <v>-11.638886702379992</v>
      </c>
      <c r="M47" s="1">
        <f>B49-L47</f>
        <v>115.51328670237999</v>
      </c>
    </row>
    <row r="48" spans="1:17" x14ac:dyDescent="0.2">
      <c r="A48" s="23">
        <v>4494.3062062600002</v>
      </c>
      <c r="B48" s="23">
        <v>106.2079</v>
      </c>
      <c r="C48" s="23"/>
      <c r="D48" s="23">
        <v>4426.8243374599997</v>
      </c>
      <c r="E48" s="23">
        <v>135.8665</v>
      </c>
      <c r="K48" s="1" t="s">
        <v>62</v>
      </c>
      <c r="L48" s="1">
        <f>0.0166*A50 -89.229</f>
        <v>-8.654224600665998</v>
      </c>
      <c r="M48" s="1">
        <f>B50-L48</f>
        <v>109.477524600666</v>
      </c>
    </row>
    <row r="49" spans="1:13" x14ac:dyDescent="0.2">
      <c r="A49" s="23">
        <v>4674.1032107000001</v>
      </c>
      <c r="B49" s="23">
        <v>103.87439999999999</v>
      </c>
      <c r="C49" s="23"/>
      <c r="D49" s="23">
        <v>4603.8829804999996</v>
      </c>
      <c r="E49" s="23">
        <v>122.5197</v>
      </c>
      <c r="K49" s="1" t="s">
        <v>60</v>
      </c>
      <c r="L49" s="1">
        <f>0.0166*A51 -89.229</f>
        <v>-5.6695306468719906</v>
      </c>
      <c r="M49" s="1">
        <f>B51-L49</f>
        <v>99.232830646871989</v>
      </c>
    </row>
    <row r="50" spans="1:13" x14ac:dyDescent="0.2">
      <c r="A50" s="23">
        <v>4853.9021324900004</v>
      </c>
      <c r="B50" s="23">
        <v>100.8233</v>
      </c>
      <c r="C50" s="23"/>
      <c r="D50" s="23">
        <v>4780.9405352599997</v>
      </c>
      <c r="E50" s="23">
        <v>115.0176</v>
      </c>
      <c r="K50" s="1" t="s">
        <v>58</v>
      </c>
      <c r="L50" s="1">
        <f>0.0166*A52 -89.229</f>
        <v>-2.6848048169279934</v>
      </c>
      <c r="M50" s="1">
        <f>B52-L50</f>
        <v>90.158104816927988</v>
      </c>
    </row>
    <row r="51" spans="1:13" x14ac:dyDescent="0.2">
      <c r="A51" s="23">
        <v>5033.7029730800004</v>
      </c>
      <c r="B51" s="23">
        <v>93.563299999999998</v>
      </c>
      <c r="C51" s="23"/>
      <c r="D51" s="23">
        <v>4957.9970033</v>
      </c>
      <c r="E51" s="23">
        <v>111.6807</v>
      </c>
      <c r="K51" s="1" t="s">
        <v>56</v>
      </c>
      <c r="L51" s="1">
        <f>0.0166*A53 -89.229</f>
        <v>0.29995291323599815</v>
      </c>
      <c r="M51" s="1">
        <f>B53-L51</f>
        <v>84.894847086764003</v>
      </c>
    </row>
    <row r="52" spans="1:13" x14ac:dyDescent="0.2">
      <c r="A52" s="23">
        <v>5213.5057339200002</v>
      </c>
      <c r="B52" s="23">
        <v>87.473299999999995</v>
      </c>
      <c r="C52" s="23"/>
      <c r="D52" s="23">
        <v>5135.0523861900001</v>
      </c>
      <c r="E52" s="23">
        <v>111.7364</v>
      </c>
      <c r="K52" s="1" t="s">
        <v>54</v>
      </c>
      <c r="L52" s="1">
        <f>0.0166*A54 -89.229</f>
        <v>3.2847425675239919</v>
      </c>
      <c r="M52" s="1">
        <f>B54-L52</f>
        <v>80.220257432476004</v>
      </c>
    </row>
    <row r="53" spans="1:13" x14ac:dyDescent="0.2">
      <c r="A53" s="23">
        <v>5393.3104164599999</v>
      </c>
      <c r="B53" s="23">
        <v>85.194800000000001</v>
      </c>
      <c r="C53" s="23"/>
      <c r="D53" s="23">
        <v>5312.1066854800001</v>
      </c>
      <c r="E53" s="23">
        <v>110.93600000000001</v>
      </c>
      <c r="K53" s="1" t="s">
        <v>52</v>
      </c>
      <c r="L53" s="1">
        <f>0.0166*A55 -89.229</f>
        <v>6.2695641701720035</v>
      </c>
      <c r="M53" s="1">
        <f>B55-L53</f>
        <v>79.411235829828001</v>
      </c>
    </row>
    <row r="54" spans="1:13" x14ac:dyDescent="0.2">
      <c r="A54" s="23">
        <v>5573.1170221399998</v>
      </c>
      <c r="B54" s="23">
        <v>83.504999999999995</v>
      </c>
      <c r="C54" s="23"/>
      <c r="D54" s="23">
        <v>5489.1599027299999</v>
      </c>
      <c r="E54" s="23">
        <v>109.0775</v>
      </c>
      <c r="K54" s="1" t="s">
        <v>50</v>
      </c>
      <c r="L54" s="1">
        <f>0.0166*A56 -89.229</f>
        <v>9.2544177450840124</v>
      </c>
      <c r="M54" s="1">
        <f>B56-L54</f>
        <v>72.233582254915987</v>
      </c>
    </row>
    <row r="55" spans="1:13" x14ac:dyDescent="0.2">
      <c r="A55" s="23">
        <v>5752.9255524199998</v>
      </c>
      <c r="B55" s="23">
        <v>85.680800000000005</v>
      </c>
      <c r="C55" s="23"/>
      <c r="D55" s="23">
        <v>5666.2120395100001</v>
      </c>
      <c r="E55" s="23">
        <v>109.81619999999999</v>
      </c>
      <c r="K55" s="1" t="s">
        <v>48</v>
      </c>
      <c r="L55" s="1">
        <f>0.0166*A57 -89.229</f>
        <v>12.239303316330009</v>
      </c>
      <c r="M55" s="1">
        <f>B57-L55</f>
        <v>57.190796683669987</v>
      </c>
    </row>
    <row r="56" spans="1:13" x14ac:dyDescent="0.2">
      <c r="A56" s="23">
        <v>5932.7360087400002</v>
      </c>
      <c r="B56" s="23">
        <v>81.488</v>
      </c>
      <c r="C56" s="23"/>
      <c r="D56" s="23">
        <v>5843.2630973699997</v>
      </c>
      <c r="E56" s="23">
        <v>113.23099999999999</v>
      </c>
      <c r="K56" s="1" t="s">
        <v>46</v>
      </c>
      <c r="L56" s="1">
        <f>0.0166*A58 -89.229</f>
        <v>15.224220907979998</v>
      </c>
      <c r="M56" s="1">
        <f>B58-L56</f>
        <v>38.222179092019999</v>
      </c>
    </row>
    <row r="57" spans="1:13" x14ac:dyDescent="0.2">
      <c r="A57" s="23">
        <v>6112.5483925500002</v>
      </c>
      <c r="B57" s="23">
        <v>69.430099999999996</v>
      </c>
      <c r="C57" s="23"/>
      <c r="D57" s="23">
        <v>6020.3130778799996</v>
      </c>
      <c r="E57" s="23">
        <v>118.85290000000001</v>
      </c>
      <c r="K57" s="1" t="s">
        <v>44</v>
      </c>
      <c r="L57" s="1">
        <f>0.0166*A59 -89.229</f>
        <v>18.209170544103998</v>
      </c>
      <c r="M57" s="1">
        <f>B59-L57</f>
        <v>25.396529455896001</v>
      </c>
    </row>
    <row r="58" spans="1:13" x14ac:dyDescent="0.2">
      <c r="A58" s="23">
        <v>6292.3627053</v>
      </c>
      <c r="B58" s="23">
        <v>53.446399999999997</v>
      </c>
      <c r="C58" s="23"/>
      <c r="D58" s="23">
        <v>6197.3619826000004</v>
      </c>
      <c r="E58" s="23">
        <v>120.9237</v>
      </c>
      <c r="K58" s="1" t="s">
        <v>42</v>
      </c>
      <c r="L58" s="1">
        <f>0.0166*A60 -89.229</f>
        <v>21.194152248606002</v>
      </c>
      <c r="M58" s="1">
        <f>B60-L58</f>
        <v>18.950947751393997</v>
      </c>
    </row>
    <row r="59" spans="1:13" x14ac:dyDescent="0.2">
      <c r="A59" s="23">
        <v>6472.1789484399997</v>
      </c>
      <c r="B59" s="23">
        <v>43.605699999999999</v>
      </c>
      <c r="C59" s="23"/>
      <c r="D59" s="23">
        <v>6374.4098130800003</v>
      </c>
      <c r="E59" s="23">
        <v>118.97499999999999</v>
      </c>
      <c r="K59" s="1" t="s">
        <v>40</v>
      </c>
      <c r="L59" s="1">
        <f>0.0166*A61 -89.229</f>
        <v>24.17916604588801</v>
      </c>
      <c r="M59" s="1">
        <f>B61-L59</f>
        <v>13.396533954111987</v>
      </c>
    </row>
    <row r="60" spans="1:13" x14ac:dyDescent="0.2">
      <c r="A60" s="23">
        <v>6651.9971234100003</v>
      </c>
      <c r="B60" s="23">
        <v>40.145099999999999</v>
      </c>
      <c r="C60" s="23"/>
      <c r="D60" s="23">
        <v>6551.4565708999999</v>
      </c>
      <c r="E60" s="23">
        <v>116.2979</v>
      </c>
      <c r="K60" s="1" t="s">
        <v>38</v>
      </c>
      <c r="L60" s="1">
        <f>0.0166*A62 -89.229</f>
        <v>27.164211959688004</v>
      </c>
      <c r="M60" s="1">
        <f>B62-L60</f>
        <v>6.8390880403119994</v>
      </c>
    </row>
    <row r="61" spans="1:13" x14ac:dyDescent="0.2">
      <c r="A61" s="23">
        <v>6831.8172316800001</v>
      </c>
      <c r="B61" s="23">
        <v>37.575699999999998</v>
      </c>
      <c r="C61" s="23"/>
      <c r="D61" s="23"/>
      <c r="E61" s="23"/>
      <c r="K61" s="1" t="s">
        <v>36</v>
      </c>
      <c r="L61" s="1">
        <f>0.0166*A63 -89.229</f>
        <v>30.149290014076001</v>
      </c>
      <c r="M61" s="1">
        <f>B63-L61</f>
        <v>1.8100099859239975</v>
      </c>
    </row>
    <row r="62" spans="1:13" x14ac:dyDescent="0.2">
      <c r="A62" s="23">
        <v>7011.6392746800002</v>
      </c>
      <c r="B62" s="23">
        <v>34.003300000000003</v>
      </c>
      <c r="C62" s="23"/>
      <c r="D62" s="23"/>
      <c r="E62" s="23"/>
      <c r="K62" s="1" t="s">
        <v>34</v>
      </c>
      <c r="L62" s="1">
        <f>0.0166*A64 -89.229</f>
        <v>33.134400233288005</v>
      </c>
      <c r="M62" s="1">
        <f>B64-L62</f>
        <v>0.24579976671199688</v>
      </c>
    </row>
    <row r="63" spans="1:13" x14ac:dyDescent="0.2">
      <c r="A63" s="23">
        <v>7191.4632538599999</v>
      </c>
      <c r="B63" s="23">
        <v>31.959299999999999</v>
      </c>
      <c r="C63" s="23"/>
      <c r="D63" s="23"/>
      <c r="E63" s="23"/>
    </row>
    <row r="64" spans="1:13" x14ac:dyDescent="0.2">
      <c r="A64" s="23">
        <v>7371.2891706800001</v>
      </c>
      <c r="B64" s="23">
        <v>33.380200000000002</v>
      </c>
      <c r="C64" s="23"/>
      <c r="D64" s="23"/>
      <c r="E64" s="23"/>
    </row>
    <row r="65" spans="1:5" x14ac:dyDescent="0.2">
      <c r="A65" s="23">
        <v>7551.11702659</v>
      </c>
      <c r="B65" s="23">
        <v>36.365000000000002</v>
      </c>
      <c r="C65" s="23"/>
      <c r="D65" s="23"/>
      <c r="E65" s="23"/>
    </row>
    <row r="66" spans="1:5" x14ac:dyDescent="0.2">
      <c r="A66" s="23">
        <v>7730.9468230299999</v>
      </c>
      <c r="B66" s="23">
        <v>41.759</v>
      </c>
      <c r="C66" s="23"/>
      <c r="D66" s="23"/>
      <c r="E66" s="23"/>
    </row>
  </sheetData>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3C5D2-B62E-0344-8912-A51D664873E1}">
  <dimension ref="A1:T82"/>
  <sheetViews>
    <sheetView topLeftCell="Q1" workbookViewId="0">
      <selection activeCell="S1" sqref="S1:T2"/>
    </sheetView>
  </sheetViews>
  <sheetFormatPr baseColWidth="10" defaultColWidth="8.83203125" defaultRowHeight="15" x14ac:dyDescent="0.2"/>
  <cols>
    <col min="1" max="1" width="9.1640625" style="1" customWidth="1"/>
    <col min="2" max="2" width="13.1640625" style="1" customWidth="1"/>
    <col min="3" max="3" width="26.1640625" style="1" customWidth="1"/>
    <col min="4" max="4" width="26.6640625" style="1" customWidth="1"/>
    <col min="5" max="5" width="24.6640625" style="1" customWidth="1"/>
    <col min="6" max="6" width="27.83203125" style="1" customWidth="1"/>
    <col min="7" max="7" width="24.1640625" style="1" customWidth="1"/>
    <col min="8" max="8" width="28.5" style="1" customWidth="1"/>
    <col min="9" max="9" width="18.1640625" style="1" customWidth="1"/>
    <col min="10" max="10" width="32" style="1" customWidth="1"/>
    <col min="11" max="11" width="21.33203125" style="1" customWidth="1"/>
    <col min="12" max="12" width="17" style="1" customWidth="1"/>
    <col min="13" max="13" width="25.5" style="1" customWidth="1"/>
    <col min="14" max="14" width="20.33203125" style="1" customWidth="1"/>
    <col min="15" max="15" width="20.6640625" style="1" customWidth="1"/>
    <col min="16" max="16" width="28.5" style="1" customWidth="1"/>
    <col min="17" max="17" width="26.83203125" style="1" customWidth="1"/>
    <col min="18" max="18" width="26.5" style="1" customWidth="1"/>
    <col min="19" max="19" width="42.5" style="1" customWidth="1"/>
    <col min="20" max="20" width="37.6640625" style="1" customWidth="1"/>
    <col min="21" max="16384" width="8.83203125" style="1"/>
  </cols>
  <sheetData>
    <row r="1" spans="1:20" s="33" customFormat="1" ht="36" customHeight="1" thickBot="1" x14ac:dyDescent="0.25">
      <c r="A1" s="36" t="s">
        <v>120</v>
      </c>
      <c r="B1" s="36" t="s">
        <v>119</v>
      </c>
      <c r="C1" s="35" t="s">
        <v>118</v>
      </c>
      <c r="D1" s="35" t="s">
        <v>117</v>
      </c>
      <c r="E1" s="37" t="s">
        <v>390</v>
      </c>
      <c r="F1" s="37" t="s">
        <v>231</v>
      </c>
      <c r="G1" s="37" t="s">
        <v>374</v>
      </c>
      <c r="H1" s="37" t="s">
        <v>125</v>
      </c>
      <c r="I1" s="37" t="s">
        <v>401</v>
      </c>
      <c r="J1" s="37" t="s">
        <v>400</v>
      </c>
      <c r="K1" s="36" t="s">
        <v>113</v>
      </c>
      <c r="L1" s="36" t="s">
        <v>112</v>
      </c>
      <c r="M1" s="36" t="s">
        <v>111</v>
      </c>
      <c r="N1" s="36" t="s">
        <v>110</v>
      </c>
      <c r="O1" s="35" t="s">
        <v>109</v>
      </c>
      <c r="P1" s="35" t="s">
        <v>399</v>
      </c>
      <c r="Q1" s="35" t="s">
        <v>398</v>
      </c>
      <c r="R1" s="35" t="s">
        <v>106</v>
      </c>
      <c r="S1" s="35"/>
      <c r="T1" s="34"/>
    </row>
    <row r="2" spans="1:20" s="23" customFormat="1" ht="114.75" customHeight="1" thickTop="1" thickBot="1" x14ac:dyDescent="0.25">
      <c r="A2" s="23" t="s">
        <v>402</v>
      </c>
      <c r="B2" s="23">
        <v>9</v>
      </c>
      <c r="E2" s="23">
        <v>85.262100000000004</v>
      </c>
      <c r="F2" s="23" t="s">
        <v>397</v>
      </c>
      <c r="G2" s="23">
        <v>6.9615900000000002</v>
      </c>
      <c r="H2" s="23" t="s">
        <v>396</v>
      </c>
      <c r="I2" s="23">
        <v>22.513200000000001</v>
      </c>
      <c r="J2" s="23">
        <v>36.294453109471</v>
      </c>
      <c r="K2" s="23">
        <v>9.3536490000000008</v>
      </c>
      <c r="L2" s="23">
        <v>270.24822999999998</v>
      </c>
      <c r="M2" s="23">
        <v>260.89458100000002</v>
      </c>
      <c r="N2" s="23">
        <v>149.73246</v>
      </c>
      <c r="O2" s="23">
        <v>7.0205196000000001</v>
      </c>
      <c r="P2" s="23">
        <v>7.1517419999999996</v>
      </c>
      <c r="Q2" s="23">
        <v>6.7979065125606555</v>
      </c>
      <c r="R2" s="23">
        <v>6.9900560375202181</v>
      </c>
      <c r="S2" s="14"/>
      <c r="T2" s="14"/>
    </row>
    <row r="3" spans="1:20" s="12" customFormat="1" ht="16" thickBot="1" x14ac:dyDescent="0.25">
      <c r="A3" s="13" t="s">
        <v>369</v>
      </c>
    </row>
    <row r="4" spans="1:20" ht="33" thickBot="1" x14ac:dyDescent="0.25">
      <c r="A4" s="15" t="s">
        <v>368</v>
      </c>
      <c r="B4" s="15" t="s">
        <v>366</v>
      </c>
      <c r="D4" s="15" t="s">
        <v>368</v>
      </c>
      <c r="E4" s="15" t="s">
        <v>366</v>
      </c>
    </row>
    <row r="5" spans="1:20" s="26" customFormat="1" ht="16" thickTop="1" x14ac:dyDescent="0.2">
      <c r="A5" s="26">
        <v>5.0999999999999996</v>
      </c>
      <c r="B5" s="26">
        <v>70</v>
      </c>
      <c r="C5" s="32" t="s">
        <v>395</v>
      </c>
      <c r="D5" s="26">
        <v>5.13</v>
      </c>
      <c r="E5" s="26">
        <v>80</v>
      </c>
      <c r="F5" s="32" t="s">
        <v>394</v>
      </c>
    </row>
    <row r="6" spans="1:20" ht="16" thickBot="1" x14ac:dyDescent="0.25"/>
    <row r="7" spans="1:20" s="12" customFormat="1" ht="16" thickBot="1" x14ac:dyDescent="0.25">
      <c r="A7" s="13" t="s">
        <v>103</v>
      </c>
    </row>
    <row r="9" spans="1:20" ht="16" thickBot="1" x14ac:dyDescent="0.25">
      <c r="K9" s="11" t="s">
        <v>102</v>
      </c>
      <c r="L9" s="10"/>
    </row>
    <row r="10" spans="1:20" ht="16" thickTop="1" x14ac:dyDescent="0.2">
      <c r="K10" s="25" t="s">
        <v>101</v>
      </c>
      <c r="L10" s="24">
        <v>-3.3E-3</v>
      </c>
    </row>
    <row r="11" spans="1:20" x14ac:dyDescent="0.2">
      <c r="K11" s="7" t="s">
        <v>99</v>
      </c>
      <c r="L11" s="6">
        <v>2.92E-2</v>
      </c>
    </row>
    <row r="22" spans="1:18" x14ac:dyDescent="0.2">
      <c r="A22" s="23" t="s">
        <v>100</v>
      </c>
      <c r="B22" s="23" t="s">
        <v>101</v>
      </c>
      <c r="D22" s="23" t="s">
        <v>100</v>
      </c>
      <c r="E22" s="23" t="s">
        <v>393</v>
      </c>
      <c r="J22" s="45" t="s">
        <v>75</v>
      </c>
      <c r="L22" s="1" t="s">
        <v>216</v>
      </c>
      <c r="M22" s="1" t="s">
        <v>363</v>
      </c>
      <c r="N22" s="1" t="s">
        <v>360</v>
      </c>
      <c r="P22" s="1" t="s">
        <v>216</v>
      </c>
      <c r="Q22" s="1" t="s">
        <v>361</v>
      </c>
      <c r="R22" s="1" t="s">
        <v>360</v>
      </c>
    </row>
    <row r="23" spans="1:18" x14ac:dyDescent="0.2">
      <c r="A23" s="1">
        <v>0</v>
      </c>
      <c r="B23" s="1">
        <v>202.51089999999999</v>
      </c>
      <c r="D23" s="1">
        <v>0</v>
      </c>
      <c r="E23" s="1">
        <v>64.913799999999995</v>
      </c>
      <c r="J23" s="44">
        <f>AVERAGE(B30:B75)</f>
        <v>173.45242608695645</v>
      </c>
      <c r="L23" s="1" t="s">
        <v>376</v>
      </c>
      <c r="M23" s="1">
        <f>-0.0033*'Dome 4'!A30 +127.76</f>
        <v>123.57229358480001</v>
      </c>
      <c r="N23" s="1">
        <f>B30-M23</f>
        <v>-7.6935848000090346E-3</v>
      </c>
      <c r="P23" s="1" t="s">
        <v>358</v>
      </c>
      <c r="Q23" s="1">
        <f>0.0292*D30 -36.148</f>
        <v>0.2985932058399996</v>
      </c>
      <c r="R23" s="1">
        <f>E30-Q23</f>
        <v>1.8906794165000407E-2</v>
      </c>
    </row>
    <row r="24" spans="1:18" x14ac:dyDescent="0.2">
      <c r="A24" s="1">
        <v>181.2915793</v>
      </c>
      <c r="B24" s="1">
        <v>193.67609999999999</v>
      </c>
      <c r="D24" s="1">
        <v>178.30471660000001</v>
      </c>
      <c r="E24" s="1">
        <v>56.822200000000002</v>
      </c>
      <c r="J24" s="44" t="s">
        <v>70</v>
      </c>
      <c r="L24" s="1" t="s">
        <v>375</v>
      </c>
      <c r="M24" s="1">
        <f>-0.0033*'Dome 4'!A31 +127.76</f>
        <v>122.97407435330001</v>
      </c>
      <c r="N24" s="1">
        <f>B31-M24</f>
        <v>4.421025646699988</v>
      </c>
      <c r="P24" s="1" t="s">
        <v>357</v>
      </c>
      <c r="Q24" s="1">
        <f>0.0292*D31 -36.148</f>
        <v>5.5054611328319965</v>
      </c>
      <c r="R24" s="1">
        <f>E31-Q24</f>
        <v>0.2347388671680033</v>
      </c>
    </row>
    <row r="25" spans="1:18" x14ac:dyDescent="0.2">
      <c r="A25" s="1">
        <v>362.5812937</v>
      </c>
      <c r="B25" s="1">
        <v>179.1078</v>
      </c>
      <c r="D25" s="1">
        <v>356.61123895999998</v>
      </c>
      <c r="E25" s="1">
        <v>50.233400000000003</v>
      </c>
      <c r="J25" s="44">
        <f>AVERAGE(E30:E65)</f>
        <v>178.40814166666681</v>
      </c>
      <c r="L25" s="1" t="s">
        <v>345</v>
      </c>
      <c r="M25" s="1">
        <f>-0.0033*'Dome 4'!A32 +127.76</f>
        <v>122.37586124000001</v>
      </c>
      <c r="N25" s="1">
        <f>B32-M25</f>
        <v>21.46533875999998</v>
      </c>
      <c r="P25" s="1" t="s">
        <v>356</v>
      </c>
      <c r="Q25" s="1">
        <f>0.0292*D32 -36.148</f>
        <v>10.712382156227996</v>
      </c>
      <c r="R25" s="1">
        <f>E32-Q25</f>
        <v>7.4620178437720028</v>
      </c>
    </row>
    <row r="26" spans="1:18" x14ac:dyDescent="0.2">
      <c r="A26" s="1">
        <v>543.86914469999999</v>
      </c>
      <c r="B26" s="1">
        <v>163.23740000000001</v>
      </c>
      <c r="D26" s="1">
        <v>534.91956887900005</v>
      </c>
      <c r="E26" s="1">
        <v>38.453299999999999</v>
      </c>
      <c r="J26" s="44" t="s">
        <v>87</v>
      </c>
      <c r="L26" s="1" t="s">
        <v>341</v>
      </c>
      <c r="M26" s="1">
        <f>-0.0033*'Dome 4'!A33 +127.76</f>
        <v>121.7776542416</v>
      </c>
      <c r="N26" s="1">
        <f>B33-M26</f>
        <v>41.918145758399987</v>
      </c>
      <c r="P26" s="1" t="s">
        <v>344</v>
      </c>
      <c r="Q26" s="1">
        <f>0.0292*D33 -36.148</f>
        <v>15.919356329171997</v>
      </c>
      <c r="R26" s="1">
        <f>E33-Q26</f>
        <v>17.996243670828001</v>
      </c>
    </row>
    <row r="27" spans="1:18" x14ac:dyDescent="0.2">
      <c r="A27" s="1">
        <v>725.15513369999996</v>
      </c>
      <c r="B27" s="1">
        <v>154.542</v>
      </c>
      <c r="D27" s="1">
        <v>713.22970815999997</v>
      </c>
      <c r="E27" s="1">
        <v>39.224899999999998</v>
      </c>
      <c r="J27" s="44">
        <f>AVERAGE(J23,J25)</f>
        <v>175.93028387681164</v>
      </c>
      <c r="L27" s="1" t="s">
        <v>337</v>
      </c>
      <c r="M27" s="1">
        <f>-0.0033*'Dome 4'!A34 +127.76</f>
        <v>121.1794533548</v>
      </c>
      <c r="N27" s="1">
        <f>B34-M27</f>
        <v>57.910446645199997</v>
      </c>
      <c r="P27" s="1" t="s">
        <v>340</v>
      </c>
      <c r="Q27" s="1">
        <f>0.0292*D34 -36.148</f>
        <v>21.126383703639995</v>
      </c>
      <c r="R27" s="1">
        <f>E34-Q27</f>
        <v>29.304216296360003</v>
      </c>
    </row>
    <row r="28" spans="1:18" x14ac:dyDescent="0.2">
      <c r="A28" s="1">
        <v>906.43926220000003</v>
      </c>
      <c r="B28" s="1">
        <v>145.95670000000001</v>
      </c>
      <c r="D28" s="1">
        <v>891.54165860499995</v>
      </c>
      <c r="E28" s="1">
        <v>38.082799999999999</v>
      </c>
      <c r="J28" s="44"/>
      <c r="L28" s="1" t="s">
        <v>333</v>
      </c>
      <c r="M28" s="1">
        <f>-0.0033*'Dome 4'!A35 +127.76</f>
        <v>120.5812585763</v>
      </c>
      <c r="N28" s="1">
        <f>B35-M28</f>
        <v>67.810741423699994</v>
      </c>
      <c r="P28" s="1" t="s">
        <v>336</v>
      </c>
      <c r="Q28" s="1">
        <f>0.0292*D35 -36.148</f>
        <v>26.333464333067994</v>
      </c>
      <c r="R28" s="1">
        <f>E35-Q28</f>
        <v>39.728635666932007</v>
      </c>
    </row>
    <row r="29" spans="1:18" ht="32" x14ac:dyDescent="0.2">
      <c r="A29" s="1">
        <v>1087.721532</v>
      </c>
      <c r="B29" s="1">
        <v>131.79</v>
      </c>
      <c r="D29" s="1">
        <v>1069.8554220200001</v>
      </c>
      <c r="E29" s="1">
        <v>19.539100000000001</v>
      </c>
      <c r="J29" s="4" t="s">
        <v>392</v>
      </c>
      <c r="L29" s="1" t="s">
        <v>329</v>
      </c>
      <c r="M29" s="1">
        <f>-0.0033*'Dome 4'!A36 +127.76</f>
        <v>119.98306989620001</v>
      </c>
      <c r="N29" s="1">
        <f>B36-M29</f>
        <v>72.682030103799988</v>
      </c>
      <c r="P29" s="1" t="s">
        <v>332</v>
      </c>
      <c r="Q29" s="1">
        <f>0.0292*D36 -36.148</f>
        <v>31.540598269723993</v>
      </c>
      <c r="R29" s="1">
        <f>E36-Q29</f>
        <v>51.831901730276009</v>
      </c>
    </row>
    <row r="30" spans="1:18" x14ac:dyDescent="0.2">
      <c r="A30" s="1">
        <v>1269.0019440000001</v>
      </c>
      <c r="B30" s="1">
        <v>123.5646</v>
      </c>
      <c r="D30" s="1">
        <v>1248.1710002</v>
      </c>
      <c r="E30" s="1">
        <v>0.317500000005</v>
      </c>
      <c r="J30" s="44"/>
      <c r="L30" s="1" t="s">
        <v>93</v>
      </c>
      <c r="M30" s="1">
        <f>-0.0033*'Dome 4'!A37 +127.76</f>
        <v>119.38488731450001</v>
      </c>
      <c r="N30" s="1">
        <f>B37-M30</f>
        <v>74.636212685499984</v>
      </c>
      <c r="P30" s="1" t="s">
        <v>328</v>
      </c>
      <c r="Q30" s="1">
        <f>0.0292*D37 -36.148</f>
        <v>36.747785566167998</v>
      </c>
      <c r="R30" s="1">
        <f>E37-Q30</f>
        <v>61.361814433832002</v>
      </c>
    </row>
    <row r="31" spans="1:18" x14ac:dyDescent="0.2">
      <c r="A31" s="1">
        <v>1450.280499</v>
      </c>
      <c r="B31" s="1">
        <v>127.3951</v>
      </c>
      <c r="D31" s="1">
        <v>1426.4883949600001</v>
      </c>
      <c r="E31" s="1">
        <v>5.7401999999999997</v>
      </c>
      <c r="J31" s="44" t="s">
        <v>75</v>
      </c>
      <c r="L31" s="1" t="s">
        <v>91</v>
      </c>
      <c r="M31" s="1">
        <f>-0.0033*'Dome 4'!A38 +127.76</f>
        <v>118.78671082130001</v>
      </c>
      <c r="N31" s="1">
        <f>B38-M31</f>
        <v>79.991989178699981</v>
      </c>
      <c r="P31" s="1" t="s">
        <v>325</v>
      </c>
      <c r="Q31" s="1">
        <f>0.0292*D38 -36.148</f>
        <v>41.955026275252003</v>
      </c>
      <c r="R31" s="1">
        <f>E38-Q31</f>
        <v>70.696373724747986</v>
      </c>
    </row>
    <row r="32" spans="1:18" x14ac:dyDescent="0.2">
      <c r="A32" s="1">
        <v>1631.5572</v>
      </c>
      <c r="B32" s="1">
        <v>143.84119999999999</v>
      </c>
      <c r="D32" s="1">
        <v>1604.80760809</v>
      </c>
      <c r="E32" s="1">
        <v>18.174399999999999</v>
      </c>
      <c r="J32" s="44">
        <f>N24:N67</f>
        <v>88.62045958009999</v>
      </c>
      <c r="L32" s="1" t="s">
        <v>89</v>
      </c>
      <c r="M32" s="1">
        <f>-0.0033*'Dome 4'!A39 +127.76</f>
        <v>118.18854041990001</v>
      </c>
      <c r="N32" s="1">
        <f>B39-M32</f>
        <v>88.62045958009999</v>
      </c>
      <c r="P32" s="1" t="s">
        <v>322</v>
      </c>
      <c r="Q32" s="1">
        <f>0.0292*D39 -36.148</f>
        <v>47.162320449827995</v>
      </c>
      <c r="R32" s="1">
        <f>E39-Q32</f>
        <v>83.193979550172003</v>
      </c>
    </row>
    <row r="33" spans="1:18" x14ac:dyDescent="0.2">
      <c r="A33" s="1">
        <v>1812.832048</v>
      </c>
      <c r="B33" s="1">
        <v>163.69579999999999</v>
      </c>
      <c r="D33" s="1">
        <v>1783.12864141</v>
      </c>
      <c r="E33" s="1">
        <v>33.915599999999998</v>
      </c>
      <c r="J33" s="44" t="s">
        <v>70</v>
      </c>
      <c r="L33" s="1" t="s">
        <v>86</v>
      </c>
      <c r="M33" s="1">
        <f>-0.0033*'Dome 4'!A40 +127.76</f>
        <v>117.59037609710001</v>
      </c>
      <c r="N33" s="1">
        <f>B40-M33</f>
        <v>99.620223902899994</v>
      </c>
      <c r="P33" s="1" t="s">
        <v>212</v>
      </c>
      <c r="Q33" s="1">
        <f>0.0292*D40 -36.148</f>
        <v>52.369668142456</v>
      </c>
      <c r="R33" s="1">
        <f>E40-Q33</f>
        <v>93.324131857544018</v>
      </c>
    </row>
    <row r="34" spans="1:18" x14ac:dyDescent="0.2">
      <c r="A34" s="1">
        <v>1994.1050439999999</v>
      </c>
      <c r="B34" s="1">
        <v>179.0899</v>
      </c>
      <c r="D34" s="1">
        <v>1961.4514967</v>
      </c>
      <c r="E34" s="1">
        <v>50.430599999999998</v>
      </c>
      <c r="J34" s="44">
        <f>AVERAGE(R23:R58)</f>
        <v>86.978742688928008</v>
      </c>
      <c r="L34" s="1" t="s">
        <v>84</v>
      </c>
      <c r="M34" s="1">
        <f>-0.0033*'Dome 4'!A41 +127.76</f>
        <v>116.99221785290001</v>
      </c>
      <c r="N34" s="1">
        <f>B41-M34</f>
        <v>112.41338214709998</v>
      </c>
      <c r="P34" s="1" t="s">
        <v>92</v>
      </c>
      <c r="Q34" s="1">
        <f>0.0292*D41 -36.148</f>
        <v>57.577069405696001</v>
      </c>
      <c r="R34" s="1">
        <f>E41-Q34</f>
        <v>105.52523059430402</v>
      </c>
    </row>
    <row r="35" spans="1:18" x14ac:dyDescent="0.2">
      <c r="A35" s="1">
        <v>2175.3761890000001</v>
      </c>
      <c r="B35" s="1">
        <v>188.392</v>
      </c>
      <c r="D35" s="1">
        <v>2139.7761757899998</v>
      </c>
      <c r="E35" s="1">
        <v>66.062100000000001</v>
      </c>
      <c r="J35" s="44" t="s">
        <v>65</v>
      </c>
      <c r="L35" s="1" t="s">
        <v>82</v>
      </c>
      <c r="M35" s="1">
        <f>-0.0033*'Dome 4'!A42 +127.76</f>
        <v>116.39406568070001</v>
      </c>
      <c r="N35" s="1">
        <f>B42-M35</f>
        <v>122.10933431929999</v>
      </c>
      <c r="P35" s="1" t="s">
        <v>90</v>
      </c>
      <c r="Q35" s="1">
        <f>0.0292*D42 -36.148</f>
        <v>62.7845242924</v>
      </c>
      <c r="R35" s="1">
        <f>E42-Q35</f>
        <v>113.85007570760001</v>
      </c>
    </row>
    <row r="36" spans="1:18" x14ac:dyDescent="0.2">
      <c r="A36" s="1">
        <v>2356.6454859999999</v>
      </c>
      <c r="B36" s="1">
        <v>192.6651</v>
      </c>
      <c r="D36" s="1">
        <v>2318.10268047</v>
      </c>
      <c r="E36" s="1">
        <v>83.372500000000002</v>
      </c>
      <c r="J36" s="43">
        <f>AVERAGE(J32,J34)</f>
        <v>87.799601134514006</v>
      </c>
      <c r="L36" s="1" t="s">
        <v>79</v>
      </c>
      <c r="M36" s="1">
        <f>-0.0033*'Dome 4'!A43 +127.76</f>
        <v>115.79591957720001</v>
      </c>
      <c r="N36" s="1">
        <f>B43-M36</f>
        <v>125.2574804228</v>
      </c>
      <c r="P36" s="1" t="s">
        <v>88</v>
      </c>
      <c r="Q36" s="1">
        <f>0.0292*D43 -36.148</f>
        <v>67.992032855419978</v>
      </c>
      <c r="R36" s="1">
        <f>E43-Q36</f>
        <v>123.56366714458002</v>
      </c>
    </row>
    <row r="37" spans="1:18" x14ac:dyDescent="0.2">
      <c r="A37" s="1">
        <v>2537.9129349999998</v>
      </c>
      <c r="B37" s="1">
        <v>194.02109999999999</v>
      </c>
      <c r="D37" s="1">
        <v>2496.4310125400002</v>
      </c>
      <c r="E37" s="1">
        <v>98.1096</v>
      </c>
      <c r="L37" s="1" t="s">
        <v>77</v>
      </c>
      <c r="M37" s="1">
        <f>-0.0033*'Dome 4'!A44 +127.76</f>
        <v>115.19777953910001</v>
      </c>
      <c r="N37" s="1">
        <f>B44-M37</f>
        <v>124.84512046089999</v>
      </c>
      <c r="P37" s="1" t="s">
        <v>85</v>
      </c>
      <c r="Q37" s="1">
        <f>0.0292*D44 -36.148</f>
        <v>73.199595147315989</v>
      </c>
      <c r="R37" s="1">
        <f>E44-Q37</f>
        <v>134.909704852684</v>
      </c>
    </row>
    <row r="38" spans="1:18" x14ac:dyDescent="0.2">
      <c r="A38" s="1">
        <v>2719.178539</v>
      </c>
      <c r="B38" s="1">
        <v>198.77869999999999</v>
      </c>
      <c r="D38" s="1">
        <v>2674.7611738099999</v>
      </c>
      <c r="E38" s="1">
        <v>112.6514</v>
      </c>
      <c r="L38" s="1" t="s">
        <v>74</v>
      </c>
      <c r="M38" s="1">
        <f>-0.0033*'Dome 4'!A45 +127.76</f>
        <v>114.59964555650001</v>
      </c>
      <c r="N38" s="1">
        <f>B45-M38</f>
        <v>127.7327544435</v>
      </c>
      <c r="P38" s="1" t="s">
        <v>83</v>
      </c>
      <c r="Q38" s="1">
        <f>0.0292*D45 -36.148</f>
        <v>78.407211220648009</v>
      </c>
      <c r="R38" s="1">
        <f>E45-Q38</f>
        <v>141.921888779352</v>
      </c>
    </row>
    <row r="39" spans="1:18" x14ac:dyDescent="0.2">
      <c r="A39" s="1">
        <v>2900.4422970000001</v>
      </c>
      <c r="B39" s="1">
        <v>206.809</v>
      </c>
      <c r="D39" s="1">
        <v>2853.0931660900001</v>
      </c>
      <c r="E39" s="1">
        <v>130.3563</v>
      </c>
      <c r="L39" s="1" t="s">
        <v>72</v>
      </c>
      <c r="M39" s="1">
        <f>-0.0033*'Dome 4'!A46 +127.76</f>
        <v>114.00151762610001</v>
      </c>
      <c r="N39" s="1">
        <f>B46-M39</f>
        <v>133.58628237389996</v>
      </c>
      <c r="P39" s="1" t="s">
        <v>81</v>
      </c>
      <c r="Q39" s="1">
        <f>0.0292*D46 -36.148</f>
        <v>83.61488112856</v>
      </c>
      <c r="R39" s="1">
        <f>E46-Q39</f>
        <v>145.09641887143999</v>
      </c>
    </row>
    <row r="40" spans="1:18" x14ac:dyDescent="0.2">
      <c r="A40" s="1">
        <v>3081.704213</v>
      </c>
      <c r="B40" s="1">
        <v>217.2106</v>
      </c>
      <c r="D40" s="1">
        <v>3031.4269911800002</v>
      </c>
      <c r="E40" s="1">
        <v>145.69380000000001</v>
      </c>
      <c r="L40" s="1" t="s">
        <v>69</v>
      </c>
      <c r="M40" s="1">
        <f>-0.0033*'Dome 4'!A47 +127.76</f>
        <v>113.40339574790001</v>
      </c>
      <c r="N40" s="1">
        <f>B47-M40</f>
        <v>136.39710425210001</v>
      </c>
      <c r="P40" s="1" t="s">
        <v>78</v>
      </c>
      <c r="Q40" s="1">
        <f>0.0292*D47 -36.148</f>
        <v>88.822604923612005</v>
      </c>
      <c r="R40" s="1">
        <f>E47-Q40</f>
        <v>149.056695076388</v>
      </c>
    </row>
    <row r="41" spans="1:18" x14ac:dyDescent="0.2">
      <c r="A41" s="1">
        <v>3262.9642869999998</v>
      </c>
      <c r="B41" s="1">
        <v>229.40559999999999</v>
      </c>
      <c r="D41" s="1">
        <v>3209.7626508799999</v>
      </c>
      <c r="E41" s="1">
        <v>163.10230000000001</v>
      </c>
      <c r="L41" s="1" t="s">
        <v>67</v>
      </c>
      <c r="M41" s="1">
        <f>-0.0033*'Dome 4'!A48 +127.76</f>
        <v>112.805279912</v>
      </c>
      <c r="N41" s="1">
        <f>B48-M41</f>
        <v>124.87682008799999</v>
      </c>
      <c r="P41" s="1" t="s">
        <v>76</v>
      </c>
      <c r="Q41" s="1">
        <f>0.0292*D48 -36.148</f>
        <v>94.030382658364005</v>
      </c>
      <c r="R41" s="1">
        <f>E48-Q41</f>
        <v>147.706017341636</v>
      </c>
    </row>
    <row r="42" spans="1:18" x14ac:dyDescent="0.2">
      <c r="A42" s="1">
        <v>3444.2225210000001</v>
      </c>
      <c r="B42" s="1">
        <v>238.5034</v>
      </c>
      <c r="D42" s="1">
        <v>3388.1001470000001</v>
      </c>
      <c r="E42" s="1">
        <v>176.63460000000001</v>
      </c>
      <c r="L42" s="1" t="s">
        <v>64</v>
      </c>
      <c r="M42" s="1">
        <f>-0.0033*'Dome 4'!A49 +127.76</f>
        <v>112.2071701151</v>
      </c>
      <c r="N42" s="1">
        <f>B49-M42</f>
        <v>115.6446298849</v>
      </c>
      <c r="P42" s="1" t="s">
        <v>73</v>
      </c>
      <c r="Q42" s="1">
        <f>0.0292*D49 -36.148</f>
        <v>99.238214385959992</v>
      </c>
      <c r="R42" s="1">
        <f>E49-Q42</f>
        <v>142.23548561404002</v>
      </c>
    </row>
    <row r="43" spans="1:18" x14ac:dyDescent="0.2">
      <c r="A43" s="1">
        <v>3625.478916</v>
      </c>
      <c r="B43" s="1">
        <v>241.05340000000001</v>
      </c>
      <c r="D43" s="1">
        <v>3566.4394813499998</v>
      </c>
      <c r="E43" s="1">
        <v>191.5557</v>
      </c>
      <c r="L43" s="1" t="s">
        <v>62</v>
      </c>
      <c r="M43" s="1">
        <f>-0.0033*'Dome 4'!A50 +127.76</f>
        <v>111.6090663506</v>
      </c>
      <c r="N43" s="1">
        <f>B50-M43</f>
        <v>103.4107336494</v>
      </c>
      <c r="P43" s="1" t="s">
        <v>71</v>
      </c>
      <c r="Q43" s="1">
        <f>0.0292*D50 -36.148</f>
        <v>104.446100158668</v>
      </c>
      <c r="R43" s="1">
        <f>E50-Q43</f>
        <v>137.101099841332</v>
      </c>
    </row>
    <row r="44" spans="1:18" x14ac:dyDescent="0.2">
      <c r="A44" s="1">
        <v>3806.7334729999998</v>
      </c>
      <c r="B44" s="1">
        <v>240.0429</v>
      </c>
      <c r="D44" s="1">
        <v>3744.78065573</v>
      </c>
      <c r="E44" s="1">
        <v>208.10929999999999</v>
      </c>
      <c r="L44" s="1" t="s">
        <v>60</v>
      </c>
      <c r="M44" s="1">
        <f>-0.0033*'Dome 4'!A51 +127.76</f>
        <v>111.0109686185</v>
      </c>
      <c r="N44" s="1">
        <f>B51-M44</f>
        <v>94.300031381500006</v>
      </c>
      <c r="P44" s="1" t="s">
        <v>68</v>
      </c>
      <c r="Q44" s="1">
        <f>0.0292*D51 -36.148</f>
        <v>109.65404002934002</v>
      </c>
      <c r="R44" s="1">
        <f>E51-Q44</f>
        <v>138.53595997065997</v>
      </c>
    </row>
    <row r="45" spans="1:18" x14ac:dyDescent="0.2">
      <c r="A45" s="1">
        <v>3987.986195</v>
      </c>
      <c r="B45" s="1">
        <v>242.33240000000001</v>
      </c>
      <c r="D45" s="1">
        <v>3923.1236719399999</v>
      </c>
      <c r="E45" s="1">
        <v>220.32910000000001</v>
      </c>
      <c r="L45" s="1" t="s">
        <v>58</v>
      </c>
      <c r="M45" s="1">
        <f>-0.0033*'Dome 4'!A52 +127.76</f>
        <v>110.4128769089</v>
      </c>
      <c r="N45" s="1">
        <f>B52-M45</f>
        <v>85.810623091099998</v>
      </c>
      <c r="P45" s="1" t="s">
        <v>66</v>
      </c>
      <c r="Q45" s="1">
        <f>0.0292*D52 -36.148</f>
        <v>114.86203405112002</v>
      </c>
      <c r="R45" s="1">
        <f>E52-Q45</f>
        <v>140.95026594887997</v>
      </c>
    </row>
    <row r="46" spans="1:18" x14ac:dyDescent="0.2">
      <c r="A46" s="1">
        <v>4169.237083</v>
      </c>
      <c r="B46" s="1">
        <v>247.58779999999999</v>
      </c>
      <c r="D46" s="1">
        <v>4101.4685318000002</v>
      </c>
      <c r="E46" s="1">
        <v>228.71129999999999</v>
      </c>
      <c r="L46" s="1" t="s">
        <v>56</v>
      </c>
      <c r="M46" s="1">
        <f>-0.0033*'Dome 4'!A53 +127.76</f>
        <v>109.81479122180001</v>
      </c>
      <c r="N46" s="1">
        <f>B53-M46</f>
        <v>76.906708778199985</v>
      </c>
      <c r="P46" s="1" t="s">
        <v>63</v>
      </c>
      <c r="Q46" s="1">
        <f>0.0292*D53 -36.148</f>
        <v>120.070082276568</v>
      </c>
      <c r="R46" s="1">
        <f>E53-Q46</f>
        <v>136.88341772343202</v>
      </c>
    </row>
    <row r="47" spans="1:18" x14ac:dyDescent="0.2">
      <c r="A47" s="1">
        <v>4350.4861369999999</v>
      </c>
      <c r="B47" s="1">
        <v>249.8005</v>
      </c>
      <c r="D47" s="1">
        <v>4279.8152371100005</v>
      </c>
      <c r="E47" s="1">
        <v>237.8793</v>
      </c>
      <c r="L47" s="1" t="s">
        <v>54</v>
      </c>
      <c r="M47" s="1">
        <f>-0.0033*'Dome 4'!A54 +127.76</f>
        <v>109.21671154730001</v>
      </c>
      <c r="N47" s="1">
        <f>B54-M47</f>
        <v>67.676688452700006</v>
      </c>
      <c r="P47" s="1" t="s">
        <v>61</v>
      </c>
      <c r="Q47" s="1">
        <f>0.0292*D54 -36.148</f>
        <v>125.27818475853601</v>
      </c>
      <c r="R47" s="1">
        <f>E54-Q47</f>
        <v>131.29971524146399</v>
      </c>
    </row>
    <row r="48" spans="1:18" x14ac:dyDescent="0.2">
      <c r="A48" s="1">
        <v>4531.7333600000002</v>
      </c>
      <c r="B48" s="1">
        <v>237.68209999999999</v>
      </c>
      <c r="D48" s="1">
        <v>4458.1637896700004</v>
      </c>
      <c r="E48" s="1">
        <v>241.7364</v>
      </c>
      <c r="L48" s="1" t="s">
        <v>52</v>
      </c>
      <c r="M48" s="1">
        <f>-0.0033*'Dome 4'!A55 +127.76</f>
        <v>108.61863788540001</v>
      </c>
      <c r="N48" s="1">
        <f>B55-M48</f>
        <v>58.974362114599984</v>
      </c>
      <c r="P48" s="1" t="s">
        <v>59</v>
      </c>
      <c r="Q48" s="1">
        <f>0.0292*D55 -36.148</f>
        <v>130.48634154958398</v>
      </c>
      <c r="R48" s="1">
        <f>E55-Q48</f>
        <v>121.75025845041603</v>
      </c>
    </row>
    <row r="49" spans="1:18" x14ac:dyDescent="0.2">
      <c r="A49" s="1">
        <v>4712.9787530000003</v>
      </c>
      <c r="B49" s="1">
        <v>227.8518</v>
      </c>
      <c r="D49" s="1">
        <v>4636.5141912999998</v>
      </c>
      <c r="E49" s="1">
        <v>241.47370000000001</v>
      </c>
      <c r="L49" s="1" t="s">
        <v>50</v>
      </c>
      <c r="M49" s="1">
        <f>-0.0033*'Dome 4'!A56 +127.76</f>
        <v>108.02057022950001</v>
      </c>
      <c r="N49" s="1">
        <f>B56-M49</f>
        <v>55.130529770500004</v>
      </c>
      <c r="P49" s="1" t="s">
        <v>57</v>
      </c>
      <c r="Q49" s="1">
        <f>0.0292*D56 -36.148</f>
        <v>135.69455270285602</v>
      </c>
      <c r="R49" s="1">
        <f>E56-Q49</f>
        <v>115.65654729714399</v>
      </c>
    </row>
    <row r="50" spans="1:18" x14ac:dyDescent="0.2">
      <c r="A50" s="1">
        <v>4894.2223180000001</v>
      </c>
      <c r="B50" s="1">
        <v>215.0198</v>
      </c>
      <c r="D50" s="1">
        <v>4814.8664437899997</v>
      </c>
      <c r="E50" s="1">
        <v>241.5472</v>
      </c>
      <c r="L50" s="1" t="s">
        <v>48</v>
      </c>
      <c r="M50" s="1">
        <f>-0.0033*'Dome 4'!A57 +127.76</f>
        <v>107.422508573</v>
      </c>
      <c r="N50" s="1">
        <f>B57-M50</f>
        <v>51.957791427000004</v>
      </c>
      <c r="P50" s="1" t="s">
        <v>55</v>
      </c>
      <c r="Q50" s="1">
        <f>0.0292*D57 -36.148</f>
        <v>140.90281827091201</v>
      </c>
      <c r="R50" s="1">
        <f>E57-Q50</f>
        <v>107.43578172908801</v>
      </c>
    </row>
    <row r="51" spans="1:18" x14ac:dyDescent="0.2">
      <c r="A51" s="1">
        <v>5075.4640550000004</v>
      </c>
      <c r="B51" s="1">
        <v>205.31100000000001</v>
      </c>
      <c r="D51" s="1">
        <v>4993.2205489500002</v>
      </c>
      <c r="E51" s="1">
        <v>248.19</v>
      </c>
      <c r="L51" s="1" t="s">
        <v>46</v>
      </c>
      <c r="M51" s="1">
        <f>-0.0033*'Dome 4'!A58 +127.76</f>
        <v>106.82445291260001</v>
      </c>
      <c r="N51" s="1">
        <f>B58-M51</f>
        <v>47.639447087399986</v>
      </c>
      <c r="P51" s="1" t="s">
        <v>53</v>
      </c>
      <c r="Q51" s="1">
        <f>0.0292*D58 -36.148</f>
        <v>146.111138306312</v>
      </c>
      <c r="R51" s="1">
        <f>E58-Q51</f>
        <v>97.925961693688009</v>
      </c>
    </row>
    <row r="52" spans="1:18" x14ac:dyDescent="0.2">
      <c r="A52" s="1">
        <v>5256.7039670000004</v>
      </c>
      <c r="B52" s="1">
        <v>196.2235</v>
      </c>
      <c r="D52" s="1">
        <v>5171.5765086000001</v>
      </c>
      <c r="E52" s="1">
        <v>255.81229999999999</v>
      </c>
      <c r="L52" s="1" t="s">
        <v>44</v>
      </c>
      <c r="M52" s="1">
        <f>-0.0033*'Dome 4'!A59 +127.76</f>
        <v>106.226403245</v>
      </c>
      <c r="N52" s="1">
        <f>B59-M52</f>
        <v>44.156796754999988</v>
      </c>
      <c r="P52" s="1" t="s">
        <v>51</v>
      </c>
      <c r="Q52" s="1">
        <f>0.0292*D59 -36.148</f>
        <v>151.31951286249199</v>
      </c>
      <c r="R52" s="1">
        <f>E59-Q52</f>
        <v>89.58318713750802</v>
      </c>
    </row>
    <row r="53" spans="1:18" x14ac:dyDescent="0.2">
      <c r="A53" s="1">
        <v>5437.9420540000001</v>
      </c>
      <c r="B53" s="1">
        <v>186.72149999999999</v>
      </c>
      <c r="D53" s="1">
        <v>5349.9343245399996</v>
      </c>
      <c r="E53" s="1">
        <v>256.95350000000002</v>
      </c>
      <c r="L53" s="1" t="s">
        <v>42</v>
      </c>
      <c r="M53" s="1">
        <f>-0.0033*'Dome 4'!A60 +127.76</f>
        <v>105.6283595603</v>
      </c>
      <c r="N53" s="1">
        <f>B60-M53</f>
        <v>42.138940439700008</v>
      </c>
      <c r="P53" s="1" t="s">
        <v>49</v>
      </c>
      <c r="Q53" s="1">
        <f>0.0292*D60 -36.148</f>
        <v>156.52794199172001</v>
      </c>
      <c r="R53" s="1">
        <f>E60-Q53</f>
        <v>80.735158008279996</v>
      </c>
    </row>
    <row r="54" spans="1:18" x14ac:dyDescent="0.2">
      <c r="A54" s="1">
        <v>5619.1783189999996</v>
      </c>
      <c r="B54" s="1">
        <v>176.89340000000001</v>
      </c>
      <c r="D54" s="1">
        <v>5528.2939985800003</v>
      </c>
      <c r="E54" s="1">
        <v>256.5779</v>
      </c>
      <c r="L54" s="1" t="s">
        <v>40</v>
      </c>
      <c r="M54" s="1">
        <f>-0.0033*'Dome 4'!A61 +127.76</f>
        <v>105.0303218618</v>
      </c>
      <c r="N54" s="1">
        <f>B61-M54</f>
        <v>39.466578138200006</v>
      </c>
      <c r="P54" s="1" t="s">
        <v>47</v>
      </c>
      <c r="Q54" s="1">
        <f>0.0292*D61 -36.148</f>
        <v>161.73642574684803</v>
      </c>
      <c r="R54" s="1">
        <f>E61-Q54</f>
        <v>74.518174253151983</v>
      </c>
    </row>
    <row r="55" spans="1:18" x14ac:dyDescent="0.2">
      <c r="A55" s="1">
        <v>5800.4127619999999</v>
      </c>
      <c r="B55" s="1">
        <v>167.59299999999999</v>
      </c>
      <c r="D55" s="1">
        <v>5706.6555325199997</v>
      </c>
      <c r="E55" s="1">
        <v>252.23660000000001</v>
      </c>
      <c r="L55" s="1" t="s">
        <v>38</v>
      </c>
      <c r="M55" s="1">
        <f>-0.0033*'Dome 4'!A62 +127.76</f>
        <v>104.43229013630001</v>
      </c>
      <c r="N55" s="1">
        <f>B62-M55</f>
        <v>39.904709863699978</v>
      </c>
      <c r="P55" s="1" t="s">
        <v>45</v>
      </c>
      <c r="Q55" s="1">
        <f>0.0292*D62 -36.148</f>
        <v>166.944964181312</v>
      </c>
      <c r="R55" s="1">
        <f>E62-Q55</f>
        <v>58.831235818687986</v>
      </c>
    </row>
    <row r="56" spans="1:18" x14ac:dyDescent="0.2">
      <c r="A56" s="1">
        <v>5981.6453849999998</v>
      </c>
      <c r="B56" s="1">
        <v>163.15110000000001</v>
      </c>
      <c r="D56" s="1">
        <v>5885.0189281800003</v>
      </c>
      <c r="E56" s="1">
        <v>251.3511</v>
      </c>
      <c r="L56" s="1" t="s">
        <v>36</v>
      </c>
      <c r="M56" s="1">
        <f>-0.0033*'Dome 4'!A63 +127.76</f>
        <v>103.83426438710001</v>
      </c>
      <c r="N56" s="1">
        <f>B63-M56</f>
        <v>39.540835612899997</v>
      </c>
      <c r="P56" s="1" t="s">
        <v>43</v>
      </c>
      <c r="Q56" s="1">
        <f>0.0292*D63 -36.148</f>
        <v>172.153557347088</v>
      </c>
      <c r="R56" s="1">
        <f>E63-Q56</f>
        <v>29.766942652912007</v>
      </c>
    </row>
    <row r="57" spans="1:18" x14ac:dyDescent="0.2">
      <c r="A57" s="1">
        <v>6162.87619</v>
      </c>
      <c r="B57" s="1">
        <v>159.38030000000001</v>
      </c>
      <c r="D57" s="1">
        <v>6063.3841873600004</v>
      </c>
      <c r="E57" s="1">
        <v>248.33860000000001</v>
      </c>
      <c r="L57" s="1" t="s">
        <v>34</v>
      </c>
      <c r="M57" s="1">
        <f>-0.0033*'Dome 4'!A64 +127.76</f>
        <v>103.23624460100001</v>
      </c>
      <c r="N57" s="1">
        <f>B64-M57</f>
        <v>41.042755398999986</v>
      </c>
      <c r="P57" s="1" t="s">
        <v>41</v>
      </c>
      <c r="Q57" s="1">
        <f>0.0292*D64 -36.148</f>
        <v>177.36220529761201</v>
      </c>
      <c r="R57" s="1">
        <f>E64-Q57</f>
        <v>11.127394702387988</v>
      </c>
    </row>
    <row r="58" spans="1:18" x14ac:dyDescent="0.2">
      <c r="A58" s="1">
        <v>6344.1051779999998</v>
      </c>
      <c r="B58" s="1">
        <v>154.4639</v>
      </c>
      <c r="D58" s="1">
        <v>6241.75131186</v>
      </c>
      <c r="E58" s="1">
        <v>244.03710000000001</v>
      </c>
      <c r="L58" s="1" t="s">
        <v>32</v>
      </c>
      <c r="M58" s="1">
        <f>-0.0033*'Dome 4'!A65 +127.76</f>
        <v>102.6382307813</v>
      </c>
      <c r="N58" s="1">
        <f>B65-M58</f>
        <v>43.735669218699996</v>
      </c>
      <c r="P58" s="1" t="s">
        <v>39</v>
      </c>
      <c r="Q58" s="1">
        <f>0.0292*D65 -36.148</f>
        <v>182.57090808544399</v>
      </c>
      <c r="R58" s="1">
        <f>E65-Q58</f>
        <v>0.11549191455600294</v>
      </c>
    </row>
    <row r="59" spans="1:18" x14ac:dyDescent="0.2">
      <c r="A59" s="1">
        <v>6525.3323499999997</v>
      </c>
      <c r="B59" s="1">
        <v>150.38319999999999</v>
      </c>
      <c r="D59" s="1">
        <v>6420.1203035099998</v>
      </c>
      <c r="E59" s="1">
        <v>240.90270000000001</v>
      </c>
      <c r="L59" s="1" t="s">
        <v>30</v>
      </c>
      <c r="M59" s="1">
        <f>-0.0033*'Dome 4'!A66 +127.76</f>
        <v>102.0402229181</v>
      </c>
      <c r="N59" s="1">
        <f>B66-M59</f>
        <v>44.54507708189999</v>
      </c>
    </row>
    <row r="60" spans="1:18" x14ac:dyDescent="0.2">
      <c r="A60" s="1">
        <v>6706.5577089999997</v>
      </c>
      <c r="B60" s="1">
        <v>147.76730000000001</v>
      </c>
      <c r="D60" s="1">
        <v>6598.4911640999999</v>
      </c>
      <c r="E60" s="1">
        <v>237.26310000000001</v>
      </c>
      <c r="L60" s="1" t="s">
        <v>28</v>
      </c>
      <c r="M60" s="1">
        <f>-0.0033*'Dome 4'!A67 +127.76</f>
        <v>101.4422210048</v>
      </c>
      <c r="N60" s="1">
        <f>B67-M60</f>
        <v>41.568978995199998</v>
      </c>
    </row>
    <row r="61" spans="1:18" x14ac:dyDescent="0.2">
      <c r="A61" s="1">
        <v>6887.7812540000004</v>
      </c>
      <c r="B61" s="1">
        <v>144.49690000000001</v>
      </c>
      <c r="D61" s="1">
        <v>6776.8638954400003</v>
      </c>
      <c r="E61" s="1">
        <v>236.25460000000001</v>
      </c>
      <c r="L61" s="1" t="s">
        <v>26</v>
      </c>
      <c r="M61" s="1">
        <f>-0.0033*'Dome 4'!A68 +127.76</f>
        <v>100.84422504470001</v>
      </c>
      <c r="N61" s="1">
        <f>B68-M61</f>
        <v>40.090574955299985</v>
      </c>
    </row>
    <row r="62" spans="1:18" x14ac:dyDescent="0.2">
      <c r="A62" s="1">
        <v>7069.0029889999996</v>
      </c>
      <c r="B62" s="1">
        <v>144.33699999999999</v>
      </c>
      <c r="D62" s="1">
        <v>6955.2384993599999</v>
      </c>
      <c r="E62" s="1">
        <v>225.77619999999999</v>
      </c>
      <c r="L62" s="1" t="s">
        <v>24</v>
      </c>
      <c r="M62" s="1">
        <f>-0.0033*'Dome 4'!A69 +127.76</f>
        <v>100.24623502460001</v>
      </c>
      <c r="N62" s="1">
        <f>B69-M62</f>
        <v>37.048164975399985</v>
      </c>
    </row>
    <row r="63" spans="1:18" x14ac:dyDescent="0.2">
      <c r="A63" s="1">
        <v>7250.2229129999996</v>
      </c>
      <c r="B63" s="1">
        <v>143.3751</v>
      </c>
      <c r="D63" s="1">
        <v>7133.6149776399998</v>
      </c>
      <c r="E63" s="1">
        <v>201.9205</v>
      </c>
      <c r="L63" s="1" t="s">
        <v>22</v>
      </c>
      <c r="M63" s="1">
        <f>-0.0033*'Dome 4'!A70 +127.76</f>
        <v>99.648250944500006</v>
      </c>
      <c r="N63" s="1">
        <f>B70-M63</f>
        <v>31.749649055499987</v>
      </c>
    </row>
    <row r="64" spans="1:18" x14ac:dyDescent="0.2">
      <c r="A64" s="1">
        <v>7431.44103</v>
      </c>
      <c r="B64" s="1">
        <v>144.279</v>
      </c>
      <c r="D64" s="1">
        <v>7311.9933321099998</v>
      </c>
      <c r="E64" s="1">
        <v>188.4896</v>
      </c>
      <c r="L64" s="1" t="s">
        <v>20</v>
      </c>
      <c r="M64" s="1">
        <f>-0.0033*'Dome 4'!A71 +127.76</f>
        <v>99.050272797800005</v>
      </c>
      <c r="N64" s="1">
        <f>B71-M64</f>
        <v>24.298127202199993</v>
      </c>
    </row>
    <row r="65" spans="1:14" x14ac:dyDescent="0.2">
      <c r="A65" s="1">
        <v>7612.6573390000003</v>
      </c>
      <c r="B65" s="1">
        <v>146.37389999999999</v>
      </c>
      <c r="D65" s="1">
        <v>7490.3735645699999</v>
      </c>
      <c r="E65" s="1">
        <v>182.68639999999999</v>
      </c>
      <c r="L65" s="1" t="s">
        <v>18</v>
      </c>
      <c r="M65" s="1">
        <f>-0.0033*'Dome 4'!A72 +127.76</f>
        <v>98.452300581200006</v>
      </c>
      <c r="N65" s="1">
        <f>B72-M65</f>
        <v>15.648799418799996</v>
      </c>
    </row>
    <row r="66" spans="1:14" x14ac:dyDescent="0.2">
      <c r="A66" s="1">
        <v>7793.8718429999999</v>
      </c>
      <c r="B66" s="1">
        <v>146.58529999999999</v>
      </c>
      <c r="D66" s="1">
        <v>7668.7556768300001</v>
      </c>
      <c r="E66" s="1">
        <v>183.13200000000001</v>
      </c>
      <c r="L66" s="1" t="s">
        <v>16</v>
      </c>
      <c r="M66" s="1">
        <f>-0.0033*'Dome 4'!A73 +127.76</f>
        <v>97.854334288100006</v>
      </c>
      <c r="N66" s="1">
        <f>B73-M66</f>
        <v>9.3065657118999923</v>
      </c>
    </row>
    <row r="67" spans="1:14" x14ac:dyDescent="0.2">
      <c r="A67" s="1">
        <v>7975.0845440000003</v>
      </c>
      <c r="B67" s="1">
        <v>143.0112</v>
      </c>
      <c r="D67" s="1">
        <v>7847.1396707100002</v>
      </c>
      <c r="E67" s="1">
        <v>187.25880000000001</v>
      </c>
      <c r="L67" s="1" t="s">
        <v>14</v>
      </c>
      <c r="M67" s="1">
        <f>-0.0033*'Dome 4'!A74 +127.76</f>
        <v>97.256373915200001</v>
      </c>
      <c r="N67" s="1">
        <f>B74-M67</f>
        <v>5.6528260847999974</v>
      </c>
    </row>
    <row r="68" spans="1:14" x14ac:dyDescent="0.2">
      <c r="A68" s="1">
        <v>8156.2954410000002</v>
      </c>
      <c r="B68" s="1">
        <v>140.9348</v>
      </c>
      <c r="D68" s="1">
        <v>8025.5255480100004</v>
      </c>
      <c r="E68" s="1">
        <v>196.85300000000001</v>
      </c>
      <c r="L68" s="1" t="s">
        <v>12</v>
      </c>
      <c r="M68" s="1">
        <f>-0.0033*'Dome 4'!A75 +127.76</f>
        <v>96.658419455900003</v>
      </c>
      <c r="N68" s="1">
        <f>B75-M68</f>
        <v>-8.2919455899997274E-2</v>
      </c>
    </row>
    <row r="69" spans="1:14" x14ac:dyDescent="0.2">
      <c r="A69" s="1">
        <v>8337.5045379999992</v>
      </c>
      <c r="B69" s="1">
        <v>137.2944</v>
      </c>
      <c r="D69" s="1">
        <v>8203.9133105500005</v>
      </c>
      <c r="E69" s="1">
        <v>207.65129999999999</v>
      </c>
    </row>
    <row r="70" spans="1:14" x14ac:dyDescent="0.2">
      <c r="A70" s="1">
        <v>8518.7118350000001</v>
      </c>
      <c r="B70" s="1">
        <v>131.39789999999999</v>
      </c>
    </row>
    <row r="71" spans="1:14" x14ac:dyDescent="0.2">
      <c r="A71" s="1">
        <v>8699.9173339999998</v>
      </c>
      <c r="B71" s="1">
        <v>123.3484</v>
      </c>
    </row>
    <row r="72" spans="1:14" x14ac:dyDescent="0.2">
      <c r="A72" s="1">
        <v>8881.1210360000005</v>
      </c>
      <c r="B72" s="1">
        <v>114.1011</v>
      </c>
    </row>
    <row r="73" spans="1:14" x14ac:dyDescent="0.2">
      <c r="A73" s="1">
        <v>9062.3229429999992</v>
      </c>
      <c r="B73" s="1">
        <v>107.1609</v>
      </c>
    </row>
    <row r="74" spans="1:14" x14ac:dyDescent="0.2">
      <c r="A74" s="1">
        <v>9243.523056</v>
      </c>
      <c r="B74" s="1">
        <v>102.9092</v>
      </c>
    </row>
    <row r="75" spans="1:14" x14ac:dyDescent="0.2">
      <c r="A75" s="1">
        <v>9424.7213769999998</v>
      </c>
      <c r="B75" s="1">
        <v>96.575500000000005</v>
      </c>
    </row>
    <row r="76" spans="1:14" x14ac:dyDescent="0.2">
      <c r="A76" s="1">
        <v>9605.9179069999991</v>
      </c>
      <c r="B76" s="1">
        <v>86.6785</v>
      </c>
    </row>
    <row r="77" spans="1:14" x14ac:dyDescent="0.2">
      <c r="A77" s="1">
        <v>9787.1126469999999</v>
      </c>
      <c r="B77" s="1">
        <v>81.027799999999999</v>
      </c>
    </row>
    <row r="78" spans="1:14" x14ac:dyDescent="0.2">
      <c r="A78" s="1">
        <v>9968.3055989999993</v>
      </c>
      <c r="B78" s="1">
        <v>80.814300000000003</v>
      </c>
    </row>
    <row r="79" spans="1:14" x14ac:dyDescent="0.2">
      <c r="A79" s="1">
        <v>10149.49677</v>
      </c>
      <c r="B79" s="1">
        <v>86.698400000000007</v>
      </c>
    </row>
    <row r="80" spans="1:14" x14ac:dyDescent="0.2">
      <c r="A80" s="1">
        <v>10330.68615</v>
      </c>
      <c r="B80" s="1">
        <v>92.924599999999998</v>
      </c>
    </row>
    <row r="81" spans="1:2" x14ac:dyDescent="0.2">
      <c r="A81" s="1">
        <v>10511.873740000001</v>
      </c>
      <c r="B81" s="1">
        <v>96.664100000000005</v>
      </c>
    </row>
    <row r="82" spans="1:2" x14ac:dyDescent="0.2">
      <c r="A82" s="1">
        <v>10693.05956</v>
      </c>
      <c r="B82" s="1">
        <v>101.3099</v>
      </c>
    </row>
  </sheetData>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E5104-039F-504E-888C-284663859178}">
  <dimension ref="A1:BK148"/>
  <sheetViews>
    <sheetView zoomScale="90" zoomScaleNormal="90" workbookViewId="0">
      <selection activeCell="S17" sqref="S17"/>
    </sheetView>
  </sheetViews>
  <sheetFormatPr baseColWidth="10" defaultColWidth="8.83203125" defaultRowHeight="15" x14ac:dyDescent="0.2"/>
  <cols>
    <col min="1" max="2" width="8.83203125" style="1"/>
    <col min="3" max="3" width="23.1640625" style="1" customWidth="1"/>
    <col min="4" max="4" width="22" style="1" customWidth="1"/>
    <col min="5" max="5" width="19.5" style="1" customWidth="1"/>
    <col min="6" max="6" width="27.6640625" style="1" customWidth="1"/>
    <col min="7" max="7" width="17.83203125" style="1" customWidth="1"/>
    <col min="8" max="8" width="25.1640625" style="1" customWidth="1"/>
    <col min="9" max="9" width="25.5" style="1" customWidth="1"/>
    <col min="10" max="10" width="26.5" style="1" customWidth="1"/>
    <col min="11" max="11" width="35" style="1" customWidth="1"/>
    <col min="12" max="12" width="25" style="1" customWidth="1"/>
    <col min="13" max="13" width="28.83203125" style="1" customWidth="1"/>
    <col min="14" max="14" width="27.33203125" style="1" customWidth="1"/>
    <col min="15" max="15" width="23.33203125" style="1" customWidth="1"/>
    <col min="16" max="16" width="21.6640625" style="1" customWidth="1"/>
    <col min="17" max="17" width="21.1640625" style="1" customWidth="1"/>
    <col min="18" max="18" width="25.6640625" style="1" customWidth="1"/>
    <col min="19" max="19" width="47.5" style="1" customWidth="1"/>
    <col min="20" max="20" width="45.5" style="1" customWidth="1"/>
    <col min="21" max="21" width="11" style="1" customWidth="1"/>
    <col min="22" max="22" width="10.83203125" style="1" customWidth="1"/>
    <col min="23" max="31" width="8.83203125" style="1"/>
    <col min="32" max="32" width="12.5" style="1" customWidth="1"/>
    <col min="33" max="33" width="21.6640625" style="1" customWidth="1"/>
    <col min="34" max="34" width="15.83203125" style="1" customWidth="1"/>
    <col min="35" max="43" width="8.83203125" style="1"/>
    <col min="44" max="44" width="10.6640625" style="1" customWidth="1"/>
    <col min="45" max="45" width="25.6640625" style="1" customWidth="1"/>
    <col min="46" max="46" width="20.83203125" style="1" customWidth="1"/>
    <col min="47" max="59" width="8.83203125" style="1"/>
    <col min="60" max="60" width="8.5" style="1" customWidth="1"/>
    <col min="61" max="61" width="8.83203125" style="1"/>
    <col min="62" max="62" width="18.33203125" style="1" customWidth="1"/>
    <col min="63" max="63" width="16.1640625" style="1" customWidth="1"/>
    <col min="64" max="16384" width="8.83203125" style="1"/>
  </cols>
  <sheetData>
    <row r="1" spans="1:20" s="18" customFormat="1" ht="16" thickBot="1" x14ac:dyDescent="0.25">
      <c r="A1" s="19" t="s">
        <v>121</v>
      </c>
    </row>
    <row r="2" spans="1:20" s="15" customFormat="1" ht="36" customHeight="1" thickBot="1" x14ac:dyDescent="0.25">
      <c r="A2" s="17" t="s">
        <v>120</v>
      </c>
      <c r="B2" s="17" t="s">
        <v>119</v>
      </c>
      <c r="C2" s="16" t="s">
        <v>118</v>
      </c>
      <c r="D2" s="16" t="s">
        <v>117</v>
      </c>
      <c r="E2" s="17" t="s">
        <v>230</v>
      </c>
      <c r="F2" s="17" t="s">
        <v>231</v>
      </c>
      <c r="G2" s="17" t="s">
        <v>232</v>
      </c>
      <c r="H2" s="17" t="s">
        <v>233</v>
      </c>
      <c r="I2" s="17" t="s">
        <v>115</v>
      </c>
      <c r="J2" s="17" t="s">
        <v>114</v>
      </c>
      <c r="K2" s="17" t="s">
        <v>113</v>
      </c>
      <c r="L2" s="17" t="s">
        <v>112</v>
      </c>
      <c r="M2" s="17" t="s">
        <v>111</v>
      </c>
      <c r="N2" s="17" t="s">
        <v>110</v>
      </c>
      <c r="O2" s="16" t="s">
        <v>109</v>
      </c>
      <c r="P2" s="16" t="s">
        <v>108</v>
      </c>
      <c r="Q2" s="16" t="s">
        <v>107</v>
      </c>
      <c r="R2" s="16" t="s">
        <v>106</v>
      </c>
      <c r="S2" s="16"/>
      <c r="T2" s="16"/>
    </row>
    <row r="3" spans="1:20" s="23" customFormat="1" ht="130.5" customHeight="1" thickTop="1" thickBot="1" x14ac:dyDescent="0.25">
      <c r="A3" s="23" t="s">
        <v>229</v>
      </c>
      <c r="B3" s="23">
        <v>1</v>
      </c>
      <c r="E3" s="23">
        <v>85.346800000000002</v>
      </c>
      <c r="F3" s="23" t="s">
        <v>228</v>
      </c>
      <c r="G3" s="23">
        <v>16.163699999999999</v>
      </c>
      <c r="H3" s="23" t="s">
        <v>227</v>
      </c>
      <c r="I3" s="23">
        <v>55.464100000000002</v>
      </c>
      <c r="J3" s="23">
        <v>174.62798064547999</v>
      </c>
      <c r="K3" s="23">
        <v>-47.400913000000003</v>
      </c>
      <c r="L3" s="23">
        <v>403.14810199999999</v>
      </c>
      <c r="M3" s="23">
        <v>450.549015</v>
      </c>
      <c r="N3" s="23">
        <v>223.483859</v>
      </c>
      <c r="O3" s="23">
        <v>16.127500000000001</v>
      </c>
      <c r="P3" s="23">
        <v>16.513300000000001</v>
      </c>
      <c r="Q3" s="23">
        <v>14.911178711794442</v>
      </c>
      <c r="R3" s="23">
        <v>15.850659570598147</v>
      </c>
      <c r="S3" s="14"/>
      <c r="T3" s="14"/>
    </row>
    <row r="4" spans="1:20" s="12" customFormat="1" ht="19.5" customHeight="1" thickBot="1" x14ac:dyDescent="0.25">
      <c r="A4" s="13" t="s">
        <v>102</v>
      </c>
    </row>
    <row r="5" spans="1:20" x14ac:dyDescent="0.2">
      <c r="A5" s="1" t="s">
        <v>101</v>
      </c>
      <c r="B5" s="1" t="s">
        <v>99</v>
      </c>
      <c r="C5" s="1" t="s">
        <v>219</v>
      </c>
      <c r="D5" s="1" t="s">
        <v>213</v>
      </c>
    </row>
    <row r="6" spans="1:20" s="26" customFormat="1" x14ac:dyDescent="0.2">
      <c r="A6" s="1">
        <v>1.7899999999999999E-2</v>
      </c>
      <c r="B6" s="1">
        <v>8.0999999999999996E-3</v>
      </c>
      <c r="C6" s="26">
        <v>-5.1999999999999998E-3</v>
      </c>
      <c r="D6" s="26">
        <v>2.2700000000000001E-2</v>
      </c>
    </row>
    <row r="7" spans="1:20" ht="16" thickBot="1" x14ac:dyDescent="0.25"/>
    <row r="8" spans="1:20" s="12" customFormat="1" ht="16" thickBot="1" x14ac:dyDescent="0.25">
      <c r="A8" s="13" t="s">
        <v>103</v>
      </c>
    </row>
    <row r="14" spans="1:20" ht="16" thickBot="1" x14ac:dyDescent="0.25">
      <c r="P14" s="11" t="s">
        <v>226</v>
      </c>
      <c r="Q14" s="10"/>
    </row>
    <row r="15" spans="1:20" ht="16" thickTop="1" x14ac:dyDescent="0.2">
      <c r="P15" s="9" t="s">
        <v>101</v>
      </c>
      <c r="Q15" s="8">
        <v>1.7899999999999999E-2</v>
      </c>
    </row>
    <row r="16" spans="1:20" x14ac:dyDescent="0.2">
      <c r="P16" s="25" t="s">
        <v>99</v>
      </c>
      <c r="Q16" s="24">
        <v>8.0999999999999996E-3</v>
      </c>
    </row>
    <row r="17" spans="1:63" x14ac:dyDescent="0.2">
      <c r="P17" s="25" t="s">
        <v>219</v>
      </c>
      <c r="Q17" s="24">
        <v>-5.1999999999999998E-3</v>
      </c>
    </row>
    <row r="18" spans="1:63" x14ac:dyDescent="0.2">
      <c r="P18" s="7" t="s">
        <v>213</v>
      </c>
      <c r="Q18" s="6">
        <v>2.2700000000000001E-2</v>
      </c>
    </row>
    <row r="21" spans="1:63" x14ac:dyDescent="0.2">
      <c r="BI21" s="23" t="s">
        <v>96</v>
      </c>
      <c r="BJ21" s="23" t="s">
        <v>225</v>
      </c>
      <c r="BK21" s="23" t="s">
        <v>224</v>
      </c>
    </row>
    <row r="22" spans="1:63" ht="16" x14ac:dyDescent="0.2">
      <c r="A22" s="1" t="s">
        <v>100</v>
      </c>
      <c r="B22" s="1" t="s">
        <v>101</v>
      </c>
      <c r="D22" s="1" t="s">
        <v>100</v>
      </c>
      <c r="E22" s="1" t="s">
        <v>99</v>
      </c>
      <c r="J22" s="5" t="s">
        <v>75</v>
      </c>
      <c r="L22" s="1" t="s">
        <v>216</v>
      </c>
      <c r="M22" s="1" t="s">
        <v>223</v>
      </c>
      <c r="N22" s="1" t="s">
        <v>222</v>
      </c>
      <c r="P22" s="1" t="s">
        <v>216</v>
      </c>
      <c r="Q22" s="1" t="s">
        <v>221</v>
      </c>
      <c r="R22" s="1" t="s">
        <v>220</v>
      </c>
      <c r="U22" s="23" t="s">
        <v>100</v>
      </c>
      <c r="V22" s="23" t="s">
        <v>219</v>
      </c>
      <c r="AF22" s="1" t="s">
        <v>216</v>
      </c>
      <c r="AG22" s="1" t="s">
        <v>218</v>
      </c>
      <c r="AH22" s="1" t="s">
        <v>217</v>
      </c>
      <c r="AR22" s="23" t="s">
        <v>216</v>
      </c>
      <c r="AS22" s="23" t="s">
        <v>215</v>
      </c>
      <c r="AT22" s="23" t="s">
        <v>214</v>
      </c>
      <c r="AW22" s="1" t="s">
        <v>100</v>
      </c>
      <c r="AX22" s="1" t="s">
        <v>213</v>
      </c>
      <c r="BI22" s="1">
        <v>2160.6469072099999</v>
      </c>
      <c r="BJ22" s="1">
        <f>0.0227*BI22-73.351</f>
        <v>-24.304315206333001</v>
      </c>
      <c r="BK22" s="1">
        <f>AX35-BJ22</f>
        <v>-3.847936669991725E-4</v>
      </c>
    </row>
    <row r="23" spans="1:63" x14ac:dyDescent="0.2">
      <c r="A23" s="1">
        <v>0</v>
      </c>
      <c r="B23" s="1">
        <v>31.415600000000001</v>
      </c>
      <c r="D23" s="1">
        <v>0</v>
      </c>
      <c r="E23" s="1">
        <v>33.441200000000002</v>
      </c>
      <c r="J23" s="4">
        <f>AVERAGE(B42:B112)</f>
        <v>215.27690704225355</v>
      </c>
      <c r="L23" s="1" t="s">
        <v>82</v>
      </c>
      <c r="M23" s="1">
        <f>0.0118*A42 + 81.995</f>
        <v>122.54190553559602</v>
      </c>
      <c r="N23" s="1">
        <f xml:space="preserve"> B42-M23</f>
        <v>-1.8405535596016875E-2</v>
      </c>
      <c r="P23" s="1" t="s">
        <v>212</v>
      </c>
      <c r="Q23" s="1">
        <f>0.0081*D40 + 25.367</f>
        <v>51.237333766543998</v>
      </c>
      <c r="R23" s="1">
        <f>E40-Q23</f>
        <v>4.6366233456005546E-2</v>
      </c>
      <c r="U23" s="1">
        <v>0</v>
      </c>
      <c r="V23" s="1">
        <v>232.5138</v>
      </c>
      <c r="AF23" s="1">
        <v>2043.7203507700001</v>
      </c>
      <c r="AG23" s="1">
        <f>-0.0052*AF23+223.86</f>
        <v>213.232654175996</v>
      </c>
      <c r="AH23" s="1">
        <f>V34-AG23</f>
        <v>0.10124582400399618</v>
      </c>
      <c r="AR23" s="1" t="s">
        <v>82</v>
      </c>
      <c r="AS23" s="1">
        <f>0.0179*A42-16.578</f>
        <v>44.929593990438008</v>
      </c>
      <c r="AT23" s="1">
        <f>B42-AS23</f>
        <v>77.593906009561991</v>
      </c>
      <c r="AW23" s="1">
        <v>0</v>
      </c>
      <c r="AX23" s="1">
        <v>91.560299999999998</v>
      </c>
      <c r="BI23" s="1">
        <v>2340.6940639099998</v>
      </c>
      <c r="BJ23" s="1">
        <f>0.0227*BI23-73.351</f>
        <v>-20.217244749243001</v>
      </c>
      <c r="BK23" s="1">
        <f>AX36-BJ23</f>
        <v>3.4250447492429998</v>
      </c>
    </row>
    <row r="24" spans="1:63" ht="16" x14ac:dyDescent="0.2">
      <c r="A24" s="1">
        <v>180.864062604</v>
      </c>
      <c r="B24" s="1">
        <v>27.6966</v>
      </c>
      <c r="D24" s="1">
        <v>187.88851074600001</v>
      </c>
      <c r="E24" s="1">
        <v>35.697499999999998</v>
      </c>
      <c r="J24" s="4" t="s">
        <v>70</v>
      </c>
      <c r="L24" s="1" t="s">
        <v>79</v>
      </c>
      <c r="M24" s="1">
        <f>0.0118*A43 + 81.995</f>
        <v>124.675789116358</v>
      </c>
      <c r="N24" s="1">
        <f xml:space="preserve"> B43-M24</f>
        <v>17.94391088364199</v>
      </c>
      <c r="P24" s="1" t="s">
        <v>92</v>
      </c>
      <c r="Q24" s="1">
        <f>0.0081*D41 + 25.367</f>
        <v>52.758991503977001</v>
      </c>
      <c r="R24" s="1">
        <f>E41-Q24</f>
        <v>4.2663084960230009</v>
      </c>
      <c r="U24" s="1">
        <v>185.768306639</v>
      </c>
      <c r="V24" s="1">
        <v>240.07480000000001</v>
      </c>
      <c r="AF24" s="1">
        <v>2229.5424934900002</v>
      </c>
      <c r="AG24" s="1">
        <f>-0.0052*AF24+223.86</f>
        <v>212.26637903385202</v>
      </c>
      <c r="AH24" s="1">
        <f>V35-AG24</f>
        <v>25.835220966147972</v>
      </c>
      <c r="AR24" s="1" t="s">
        <v>79</v>
      </c>
      <c r="AS24" s="1">
        <f>0.0179*A43-16.578</f>
        <v>48.166586879898986</v>
      </c>
      <c r="AT24" s="1">
        <f>B43-AS24</f>
        <v>94.453113120101008</v>
      </c>
      <c r="AW24" s="1">
        <v>180.059640309</v>
      </c>
      <c r="AX24" s="1">
        <v>95.391000000000005</v>
      </c>
      <c r="BI24" s="1">
        <v>2520.7401856000001</v>
      </c>
      <c r="BJ24" s="1">
        <f>0.0227*BI24-73.351</f>
        <v>-16.13019778687999</v>
      </c>
      <c r="BK24" s="1">
        <f>AX37-BJ24</f>
        <v>10.299597786879989</v>
      </c>
    </row>
    <row r="25" spans="1:63" x14ac:dyDescent="0.2">
      <c r="A25" s="1">
        <v>361.72672385599998</v>
      </c>
      <c r="B25" s="1">
        <v>32.874200000000002</v>
      </c>
      <c r="D25" s="1">
        <v>375.77528301799998</v>
      </c>
      <c r="E25" s="1">
        <v>30.9758</v>
      </c>
      <c r="J25" s="4">
        <f>AVERAGE(E40:E134)</f>
        <v>190.27043368421047</v>
      </c>
      <c r="L25" s="1" t="s">
        <v>77</v>
      </c>
      <c r="M25" s="1">
        <f>0.0118*A44 + 81.995</f>
        <v>126.80965636356001</v>
      </c>
      <c r="N25" s="1">
        <f xml:space="preserve"> B44-M25</f>
        <v>40.131643636440003</v>
      </c>
      <c r="P25" s="1" t="s">
        <v>90</v>
      </c>
      <c r="Q25" s="1">
        <f>0.0081*D42 + 25.367</f>
        <v>54.280635183293001</v>
      </c>
      <c r="R25" s="1">
        <f>E42-Q25</f>
        <v>7.8502648167069964</v>
      </c>
      <c r="U25" s="1">
        <v>371.54149825500002</v>
      </c>
      <c r="V25" s="1">
        <v>242.83250000000001</v>
      </c>
      <c r="AF25" s="1">
        <v>2415.3695414499998</v>
      </c>
      <c r="AG25" s="1">
        <f>-0.0052*AF25+223.86</f>
        <v>211.30007838446002</v>
      </c>
      <c r="AH25" s="1">
        <f>V36-AG25</f>
        <v>40.775921615539971</v>
      </c>
      <c r="AR25" s="1" t="s">
        <v>77</v>
      </c>
      <c r="AS25" s="1">
        <f>0.0179*A44-16.578</f>
        <v>51.403554992179991</v>
      </c>
      <c r="AT25" s="1">
        <f>B44-AS25</f>
        <v>115.53774500782002</v>
      </c>
      <c r="AW25" s="1">
        <v>360.11823582900001</v>
      </c>
      <c r="AX25" s="1">
        <v>88.588099999999997</v>
      </c>
      <c r="BI25" s="1">
        <v>2700.7852731200001</v>
      </c>
      <c r="BJ25" s="1">
        <f>0.0227*BI25-73.351</f>
        <v>-12.043174300175991</v>
      </c>
      <c r="BK25" s="1">
        <f>AX38-BJ25</f>
        <v>22.959074300175992</v>
      </c>
    </row>
    <row r="26" spans="1:63" ht="16" x14ac:dyDescent="0.2">
      <c r="A26" s="1">
        <v>542.58798465999996</v>
      </c>
      <c r="B26" s="1">
        <v>50.264800000000001</v>
      </c>
      <c r="D26" s="1">
        <v>563.66031697899996</v>
      </c>
      <c r="E26" s="1">
        <v>25.658899999999999</v>
      </c>
      <c r="J26" s="3" t="s">
        <v>87</v>
      </c>
      <c r="L26" s="1" t="s">
        <v>74</v>
      </c>
      <c r="M26" s="1">
        <f>0.0118*A45 + 81.995</f>
        <v>128.94350728805802</v>
      </c>
      <c r="N26" s="1">
        <f xml:space="preserve"> B45-M26</f>
        <v>63.513192711941997</v>
      </c>
      <c r="P26" s="1" t="s">
        <v>88</v>
      </c>
      <c r="Q26" s="1">
        <f>0.0081*D43 + 25.367</f>
        <v>55.802264805869001</v>
      </c>
      <c r="R26" s="1">
        <f>E43-Q26</f>
        <v>4.9204351941310023</v>
      </c>
      <c r="U26" s="1">
        <v>557.31957669400003</v>
      </c>
      <c r="V26" s="1">
        <v>238.82169999999999</v>
      </c>
      <c r="AF26" s="1">
        <v>2601.2014965100002</v>
      </c>
      <c r="AG26" s="1">
        <f>-0.0052*AF26+223.86</f>
        <v>210.33375221814802</v>
      </c>
      <c r="AH26" s="1">
        <f>V37-AG26</f>
        <v>50.794447781851972</v>
      </c>
      <c r="AR26" s="1" t="s">
        <v>74</v>
      </c>
      <c r="AS26" s="1">
        <f>0.0179*A45-16.578</f>
        <v>54.640498343748988</v>
      </c>
      <c r="AT26" s="1">
        <f>B45-AS26</f>
        <v>137.81620165625102</v>
      </c>
      <c r="AW26" s="1">
        <v>540.17578737600002</v>
      </c>
      <c r="AX26" s="1">
        <v>75.294799999999995</v>
      </c>
      <c r="BI26" s="1">
        <v>2880.82932725</v>
      </c>
      <c r="BJ26" s="1">
        <f>0.0227*BI26-73.351</f>
        <v>-7.9561742714249988</v>
      </c>
      <c r="BK26" s="1">
        <f>AX39-BJ26</f>
        <v>40.302074271424999</v>
      </c>
    </row>
    <row r="27" spans="1:63" x14ac:dyDescent="0.2">
      <c r="A27" s="1">
        <v>723.44784592600001</v>
      </c>
      <c r="B27" s="1">
        <v>69.130099999999999</v>
      </c>
      <c r="D27" s="1">
        <v>751.54361280900002</v>
      </c>
      <c r="E27" s="1">
        <v>28.134699999999999</v>
      </c>
      <c r="J27" s="3">
        <f>AVERAGE(J23,J25)</f>
        <v>202.77367036323201</v>
      </c>
      <c r="L27" s="1" t="s">
        <v>72</v>
      </c>
      <c r="M27" s="1">
        <f>0.0118*A46 + 81.995</f>
        <v>131.07734190035401</v>
      </c>
      <c r="N27" s="1">
        <f xml:space="preserve"> B46-M27</f>
        <v>84.14165809964598</v>
      </c>
      <c r="P27" s="1" t="s">
        <v>85</v>
      </c>
      <c r="Q27" s="1">
        <f>0.0081*D44 + 25.367</f>
        <v>57.323880373163</v>
      </c>
      <c r="R27" s="1">
        <f>E44-Q27</f>
        <v>0.84341962683699734</v>
      </c>
      <c r="U27" s="1">
        <v>743.10254379599996</v>
      </c>
      <c r="V27" s="1">
        <v>230.5838</v>
      </c>
      <c r="AF27" s="1">
        <v>2787.0383605000002</v>
      </c>
      <c r="AG27" s="1">
        <f>-0.0052*AF27+223.86</f>
        <v>209.3674005254</v>
      </c>
      <c r="AH27" s="1">
        <f>V38-AG27</f>
        <v>60.294799474599984</v>
      </c>
      <c r="AR27" s="1" t="s">
        <v>72</v>
      </c>
      <c r="AS27" s="1">
        <f>0.0179*A46-16.578</f>
        <v>57.877416950536997</v>
      </c>
      <c r="AT27" s="1">
        <f>B46-AS27</f>
        <v>157.341583049463</v>
      </c>
      <c r="AW27" s="1">
        <v>720.23229576599999</v>
      </c>
      <c r="AX27" s="1">
        <v>55.478099999999998</v>
      </c>
      <c r="BI27" s="1">
        <v>3060.8723488300002</v>
      </c>
      <c r="BJ27" s="1">
        <f>0.0227*BI27-73.351</f>
        <v>-3.8691976815589868</v>
      </c>
      <c r="BK27" s="1">
        <f>AX40-BJ27</f>
        <v>61.374797681558988</v>
      </c>
    </row>
    <row r="28" spans="1:63" x14ac:dyDescent="0.2">
      <c r="A28" s="1">
        <v>904.30630855499999</v>
      </c>
      <c r="B28" s="1">
        <v>83.668099999999995</v>
      </c>
      <c r="D28" s="1">
        <v>939.42517067100005</v>
      </c>
      <c r="E28" s="1">
        <v>34.962699999999998</v>
      </c>
      <c r="J28" s="4"/>
      <c r="L28" s="1" t="s">
        <v>69</v>
      </c>
      <c r="M28" s="1">
        <f>0.0118*A47 + 81.995</f>
        <v>133.21116021118601</v>
      </c>
      <c r="N28" s="1">
        <f xml:space="preserve"> B47-M28</f>
        <v>102.018639788814</v>
      </c>
      <c r="P28" s="1" t="s">
        <v>83</v>
      </c>
      <c r="Q28" s="1">
        <f>0.0081*D45 + 25.367</f>
        <v>58.845481886632996</v>
      </c>
      <c r="R28" s="1">
        <f>E45-Q28</f>
        <v>0.13551811336700581</v>
      </c>
      <c r="U28" s="1">
        <v>928.89040139799999</v>
      </c>
      <c r="V28" s="1">
        <v>222.7758</v>
      </c>
      <c r="AF28" s="1">
        <v>2972.8801352700002</v>
      </c>
      <c r="AG28" s="1">
        <f>-0.0052*AF28+223.86</f>
        <v>208.40102329659601</v>
      </c>
      <c r="AH28" s="1">
        <f>V39-AG28</f>
        <v>69.350876703403969</v>
      </c>
      <c r="AR28" s="1" t="s">
        <v>69</v>
      </c>
      <c r="AS28" s="1">
        <f>0.0179*A47-16.578</f>
        <v>61.114310828832998</v>
      </c>
      <c r="AT28" s="1">
        <f>B47-AS28</f>
        <v>174.11548917116701</v>
      </c>
      <c r="AW28" s="1">
        <v>900.28776181700005</v>
      </c>
      <c r="AX28" s="1">
        <v>27.893799999999999</v>
      </c>
      <c r="BI28" s="1">
        <v>3240.9143386599999</v>
      </c>
      <c r="BJ28" s="1">
        <f>0.0227*BI28-73.351</f>
        <v>0.21775548758199648</v>
      </c>
      <c r="BK28" s="1">
        <f>AX41-BJ28</f>
        <v>79.531344512418002</v>
      </c>
    </row>
    <row r="29" spans="1:63" ht="32" x14ac:dyDescent="0.2">
      <c r="A29" s="1">
        <v>1085.16337346</v>
      </c>
      <c r="B29" s="1">
        <v>87.435199999999995</v>
      </c>
      <c r="D29" s="1">
        <v>1127.30499074</v>
      </c>
      <c r="E29" s="1">
        <v>34.953000000000003</v>
      </c>
      <c r="J29" s="4" t="s">
        <v>80</v>
      </c>
      <c r="L29" s="1" t="s">
        <v>67</v>
      </c>
      <c r="M29" s="1">
        <f>0.0118*A48 + 81.995</f>
        <v>135.344962231056</v>
      </c>
      <c r="N29" s="1">
        <f xml:space="preserve"> B48-M29</f>
        <v>110.57913776894401</v>
      </c>
      <c r="P29" s="1" t="s">
        <v>81</v>
      </c>
      <c r="Q29" s="1">
        <f>0.0081*D46 + 25.367</f>
        <v>60.367069347412993</v>
      </c>
      <c r="R29" s="1">
        <f>E46-Q29</f>
        <v>1.013230652587005</v>
      </c>
      <c r="U29" s="1">
        <v>1114.6831513499999</v>
      </c>
      <c r="V29" s="1">
        <v>213.72909999999999</v>
      </c>
      <c r="AF29" s="1">
        <v>3158.7268226599999</v>
      </c>
      <c r="AG29" s="1">
        <f>-0.0052*AF29+223.86</f>
        <v>207.43462052216802</v>
      </c>
      <c r="AH29" s="1">
        <f>V40-AG29</f>
        <v>73.908679477831981</v>
      </c>
      <c r="AR29" s="1" t="s">
        <v>67</v>
      </c>
      <c r="AS29" s="1">
        <f>0.0179*A48-16.578</f>
        <v>64.351179994568</v>
      </c>
      <c r="AT29" s="1">
        <f>B48-AS29</f>
        <v>181.57292000543202</v>
      </c>
      <c r="AW29" s="1">
        <v>1080.3421863399999</v>
      </c>
      <c r="AX29" s="1">
        <v>2.7219000000000002</v>
      </c>
      <c r="BI29" s="1">
        <v>3420.9552975500001</v>
      </c>
      <c r="BJ29" s="1">
        <f>0.0227*BI29-73.351</f>
        <v>4.3046852543850065</v>
      </c>
      <c r="BK29" s="1">
        <f>AX42-BJ29</f>
        <v>93.00301474561499</v>
      </c>
    </row>
    <row r="30" spans="1:63" x14ac:dyDescent="0.2">
      <c r="A30" s="1">
        <v>1266.0190415300001</v>
      </c>
      <c r="B30" s="1">
        <v>83.696399999999997</v>
      </c>
      <c r="D30" s="1">
        <v>1315.1830732000001</v>
      </c>
      <c r="E30" s="1">
        <v>28.765000000000001</v>
      </c>
      <c r="J30" s="4"/>
      <c r="L30" s="1" t="s">
        <v>64</v>
      </c>
      <c r="M30" s="1">
        <f>0.0118*A49 + 81.995</f>
        <v>137.478747970466</v>
      </c>
      <c r="N30" s="1">
        <f xml:space="preserve"> B49-M30</f>
        <v>102.72905202953399</v>
      </c>
      <c r="P30" s="1" t="s">
        <v>78</v>
      </c>
      <c r="Q30" s="1">
        <f>0.0081*D47 + 25.367</f>
        <v>61.888642757122994</v>
      </c>
      <c r="R30" s="1">
        <f>E47-Q30</f>
        <v>3.1449572428770125</v>
      </c>
      <c r="U30" s="1">
        <v>1300.48079549</v>
      </c>
      <c r="V30" s="1">
        <v>198.95869999999999</v>
      </c>
      <c r="AF30" s="1">
        <v>3344.5784245200002</v>
      </c>
      <c r="AG30" s="1">
        <f>-0.0052*AF30+223.86</f>
        <v>206.46819219249602</v>
      </c>
      <c r="AH30" s="1">
        <f>V41-AG30</f>
        <v>77.358307807503991</v>
      </c>
      <c r="AR30" s="1" t="s">
        <v>64</v>
      </c>
      <c r="AS30" s="1">
        <f>0.0179*A49-16.578</f>
        <v>67.588024463672994</v>
      </c>
      <c r="AT30" s="1">
        <f>B49-AS30</f>
        <v>172.61977553632698</v>
      </c>
      <c r="AW30" s="1">
        <v>1260.39557016</v>
      </c>
      <c r="AX30" s="1">
        <v>-14.281700000000001</v>
      </c>
      <c r="BI30" s="1">
        <v>3600.9952263199998</v>
      </c>
      <c r="BJ30" s="1">
        <f>0.0227*BI30-73.351</f>
        <v>8.3915916374640034</v>
      </c>
      <c r="BK30" s="1">
        <f>AX43-BJ30</f>
        <v>102.023308362536</v>
      </c>
    </row>
    <row r="31" spans="1:63" x14ac:dyDescent="0.2">
      <c r="A31" s="1">
        <v>1446.87331369</v>
      </c>
      <c r="B31" s="1">
        <v>70.282700000000006</v>
      </c>
      <c r="D31" s="1">
        <v>1503.0594182</v>
      </c>
      <c r="E31" s="1">
        <v>25.003799999999998</v>
      </c>
      <c r="J31" s="22" t="s">
        <v>211</v>
      </c>
      <c r="L31" s="1" t="s">
        <v>62</v>
      </c>
      <c r="M31" s="1">
        <f>0.0118*A50 + 81.995</f>
        <v>139.612517440272</v>
      </c>
      <c r="N31" s="1">
        <f xml:space="preserve"> B50-M31</f>
        <v>89.281082559727992</v>
      </c>
      <c r="P31" s="1" t="s">
        <v>76</v>
      </c>
      <c r="Q31" s="1">
        <f>0.0081*D48 + 25.367</f>
        <v>63.410202117139988</v>
      </c>
      <c r="R31" s="1">
        <f>E48-Q31</f>
        <v>5.6584978828600185</v>
      </c>
      <c r="U31" s="1">
        <v>1486.2833356599999</v>
      </c>
      <c r="V31" s="1">
        <v>179.59059999999999</v>
      </c>
      <c r="AF31" s="1">
        <v>3530.4349426899998</v>
      </c>
      <c r="AG31" s="1">
        <f>-0.0052*AF31+223.86</f>
        <v>205.50173829801201</v>
      </c>
      <c r="AH31" s="1">
        <f>V42-AG31</f>
        <v>76.05376170198798</v>
      </c>
      <c r="AR31" s="1" t="s">
        <v>62</v>
      </c>
      <c r="AS31" s="1">
        <f>0.0179*A50-16.578</f>
        <v>70.824844252616003</v>
      </c>
      <c r="AT31" s="1">
        <f>B50-AS31</f>
        <v>158.06875574738399</v>
      </c>
      <c r="AW31" s="1">
        <v>1440.44791409</v>
      </c>
      <c r="AX31" s="1">
        <v>-24.381499999999999</v>
      </c>
      <c r="BI31" s="1">
        <v>3781.0341257800001</v>
      </c>
      <c r="BJ31" s="1">
        <f>0.0227*BI31-73.351</f>
        <v>12.478474655206014</v>
      </c>
      <c r="BK31" s="1">
        <f>AX44-BJ31</f>
        <v>107.76392534479399</v>
      </c>
    </row>
    <row r="32" spans="1:63" x14ac:dyDescent="0.2">
      <c r="A32" s="1">
        <v>1627.7261908400001</v>
      </c>
      <c r="B32" s="1">
        <v>50.3459</v>
      </c>
      <c r="D32" s="1">
        <v>1690.9340259200001</v>
      </c>
      <c r="E32" s="1">
        <v>27.0398</v>
      </c>
      <c r="J32" s="4">
        <f>AVERAGE(N24:N39,N63:N92)</f>
        <v>41.936528214265522</v>
      </c>
      <c r="L32" s="1" t="s">
        <v>60</v>
      </c>
      <c r="M32" s="1">
        <f>0.0118*A51 + 81.995</f>
        <v>141.74627065085801</v>
      </c>
      <c r="N32" s="1">
        <f xml:space="preserve"> B51-M32</f>
        <v>74.553529349141996</v>
      </c>
      <c r="P32" s="1" t="s">
        <v>73</v>
      </c>
      <c r="Q32" s="1">
        <f>0.0081*D49 + 25.367</f>
        <v>64.931747428679003</v>
      </c>
      <c r="R32" s="1">
        <f>E49-Q32</f>
        <v>7.7729525713209995</v>
      </c>
      <c r="U32" s="1">
        <v>1672.0907737</v>
      </c>
      <c r="V32" s="1">
        <v>171.86500000000001</v>
      </c>
      <c r="AF32" s="1">
        <v>3716.2963790200001</v>
      </c>
      <c r="AG32" s="1">
        <f>-0.0052*AF32+223.86</f>
        <v>204.53525882909602</v>
      </c>
      <c r="AH32" s="1">
        <f>V43-AG32</f>
        <v>71.450341170903954</v>
      </c>
      <c r="AR32" s="1" t="s">
        <v>60</v>
      </c>
      <c r="AS32" s="1">
        <f>0.0179*A51-16.578</f>
        <v>74.061639377148992</v>
      </c>
      <c r="AT32" s="1">
        <f>B51-AS32</f>
        <v>142.23816062285101</v>
      </c>
      <c r="AW32" s="1">
        <v>1620.4992189500001</v>
      </c>
      <c r="AX32" s="1">
        <v>-30.068899999999999</v>
      </c>
      <c r="BI32" s="1">
        <v>3961.0719967499999</v>
      </c>
      <c r="BJ32" s="1">
        <f>0.0227*BI32-73.351</f>
        <v>16.565334326224999</v>
      </c>
      <c r="BK32" s="1">
        <f>AX45-BJ32</f>
        <v>114.92506567377499</v>
      </c>
    </row>
    <row r="33" spans="1:63" ht="16" x14ac:dyDescent="0.2">
      <c r="A33" s="1">
        <v>1808.5776738699999</v>
      </c>
      <c r="B33" s="1">
        <v>38.728099999999998</v>
      </c>
      <c r="D33" s="1">
        <v>1878.80689654</v>
      </c>
      <c r="E33" s="1">
        <v>31.484999999999999</v>
      </c>
      <c r="J33" s="4" t="s">
        <v>70</v>
      </c>
      <c r="L33" s="1" t="s">
        <v>58</v>
      </c>
      <c r="M33" s="1">
        <f>0.0118*A52 + 81.995</f>
        <v>143.880007612962</v>
      </c>
      <c r="N33" s="1">
        <f xml:space="preserve"> B52-M33</f>
        <v>61.951792387037983</v>
      </c>
      <c r="P33" s="1" t="s">
        <v>71</v>
      </c>
      <c r="Q33" s="1">
        <f>0.0081*D50 + 25.367</f>
        <v>66.453278693279003</v>
      </c>
      <c r="R33" s="1">
        <f>E50-Q33</f>
        <v>11.120821306720998</v>
      </c>
      <c r="U33" s="1">
        <v>1857.9031114500001</v>
      </c>
      <c r="V33" s="1">
        <v>186.0265</v>
      </c>
      <c r="AF33" s="1">
        <v>3902.1627353600002</v>
      </c>
      <c r="AG33" s="1">
        <f>-0.0052*AF33+223.86</f>
        <v>203.56875377612801</v>
      </c>
      <c r="AH33" s="1">
        <f>V44-AG33</f>
        <v>69.182546223872009</v>
      </c>
      <c r="AR33" s="1" t="s">
        <v>58</v>
      </c>
      <c r="AS33" s="1">
        <f>0.0179*A52-16.578</f>
        <v>77.298409853560983</v>
      </c>
      <c r="AT33" s="1">
        <f>B52-AS33</f>
        <v>128.53339014643899</v>
      </c>
      <c r="AW33" s="1">
        <v>1800.54948554</v>
      </c>
      <c r="AX33" s="1">
        <v>-31.194800000000001</v>
      </c>
      <c r="BI33" s="1">
        <v>4141.1088400299996</v>
      </c>
      <c r="BJ33" s="1">
        <f>0.0227*BI33-73.351</f>
        <v>20.652170668680995</v>
      </c>
      <c r="BK33" s="1">
        <f>AX46-BJ33</f>
        <v>122.43302933131899</v>
      </c>
    </row>
    <row r="34" spans="1:63" x14ac:dyDescent="0.2">
      <c r="A34" s="1">
        <v>1989.4277637</v>
      </c>
      <c r="B34" s="1">
        <v>47.571100000000001</v>
      </c>
      <c r="D34" s="1">
        <v>2066.67803022</v>
      </c>
      <c r="E34" s="1">
        <v>39.153799999999997</v>
      </c>
      <c r="J34" s="4">
        <f>AVERAGE(R23:R117)</f>
        <v>67.535622430697927</v>
      </c>
      <c r="L34" s="1" t="s">
        <v>56</v>
      </c>
      <c r="M34" s="1">
        <f>0.0118*A53 + 81.995</f>
        <v>146.01372833708601</v>
      </c>
      <c r="N34" s="1">
        <f xml:space="preserve"> B53-M34</f>
        <v>54.758871662914004</v>
      </c>
      <c r="P34" s="1" t="s">
        <v>68</v>
      </c>
      <c r="Q34" s="1">
        <f>0.0081*D51 + 25.367</f>
        <v>67.974795912236004</v>
      </c>
      <c r="R34" s="1">
        <f>E51-Q34</f>
        <v>14.414404087763998</v>
      </c>
      <c r="U34" s="1">
        <v>2043.7203507700001</v>
      </c>
      <c r="V34" s="1">
        <v>213.3339</v>
      </c>
      <c r="AF34" s="1">
        <v>4088.0340135400002</v>
      </c>
      <c r="AG34" s="1">
        <f>-0.0052*AF34+223.86</f>
        <v>202.60222312959201</v>
      </c>
      <c r="AH34" s="1">
        <f>V45-AG34</f>
        <v>66.335776870407983</v>
      </c>
      <c r="AR34" s="1" t="s">
        <v>56</v>
      </c>
      <c r="AS34" s="1">
        <f>0.0179*A53-16.578</f>
        <v>80.535155697782997</v>
      </c>
      <c r="AT34" s="1">
        <f>B53-AS34</f>
        <v>120.23744430221701</v>
      </c>
      <c r="AW34" s="1">
        <v>1980.59871469</v>
      </c>
      <c r="AX34" s="1">
        <v>-28.611799999999999</v>
      </c>
      <c r="BI34" s="1">
        <v>4321.1446564300004</v>
      </c>
      <c r="BJ34" s="1">
        <f>0.0227*BI34-73.351</f>
        <v>24.738983700961015</v>
      </c>
      <c r="BK34" s="1">
        <f>AX47-BJ34</f>
        <v>126.33471629903899</v>
      </c>
    </row>
    <row r="35" spans="1:63" ht="16" x14ac:dyDescent="0.2">
      <c r="A35" s="1">
        <v>2170.2764612199999</v>
      </c>
      <c r="B35" s="1">
        <v>65.541300000000007</v>
      </c>
      <c r="D35" s="1">
        <v>2254.54742713</v>
      </c>
      <c r="E35" s="1">
        <v>50.122700000000002</v>
      </c>
      <c r="J35" s="3" t="s">
        <v>65</v>
      </c>
      <c r="L35" s="1" t="s">
        <v>54</v>
      </c>
      <c r="M35" s="1">
        <f>0.0118*A54 + 81.995</f>
        <v>148.14743283385002</v>
      </c>
      <c r="N35" s="1">
        <f xml:space="preserve"> B54-M35</f>
        <v>50.944867166149976</v>
      </c>
      <c r="P35" s="1" t="s">
        <v>66</v>
      </c>
      <c r="Q35" s="1">
        <f>0.0081*D52 + 25.367</f>
        <v>69.496299087007998</v>
      </c>
      <c r="R35" s="1">
        <f>E52-Q35</f>
        <v>17.172700912991999</v>
      </c>
      <c r="U35" s="1">
        <v>2229.5424934900002</v>
      </c>
      <c r="V35" s="1">
        <v>238.10159999999999</v>
      </c>
      <c r="AF35" s="1">
        <v>4273.9102154299999</v>
      </c>
      <c r="AG35" s="1">
        <f>-0.0052*AF35+223.86</f>
        <v>201.63566687976402</v>
      </c>
      <c r="AH35" s="1">
        <f>V46-AG35</f>
        <v>67.550433120235994</v>
      </c>
      <c r="AR35" s="1" t="s">
        <v>54</v>
      </c>
      <c r="AS35" s="1">
        <f>0.0179*A54-16.578</f>
        <v>83.771876925924985</v>
      </c>
      <c r="AT35" s="1">
        <f>B54-AS35</f>
        <v>115.32042307407501</v>
      </c>
      <c r="AW35" s="1">
        <v>2160.6469072099999</v>
      </c>
      <c r="AX35" s="1">
        <v>-24.3047</v>
      </c>
      <c r="BI35" s="1">
        <v>4501.17944678</v>
      </c>
      <c r="BJ35" s="1">
        <f>0.0227*BI35-73.351</f>
        <v>28.825773441906009</v>
      </c>
      <c r="BK35" s="1">
        <f>AX48-BJ35</f>
        <v>125.01152655809399</v>
      </c>
    </row>
    <row r="36" spans="1:63" x14ac:dyDescent="0.2">
      <c r="A36" s="1">
        <v>2351.12376735</v>
      </c>
      <c r="B36" s="1">
        <v>82.435699999999997</v>
      </c>
      <c r="D36" s="1">
        <v>2442.41508746</v>
      </c>
      <c r="E36" s="1">
        <v>61.016500000000001</v>
      </c>
      <c r="J36" s="3">
        <f>AVERAGE(J32,J34)</f>
        <v>54.736075322481724</v>
      </c>
      <c r="L36" s="1" t="s">
        <v>52</v>
      </c>
      <c r="M36" s="1">
        <f>0.0118*A55 + 81.995</f>
        <v>150.28112111387401</v>
      </c>
      <c r="N36" s="1">
        <f xml:space="preserve"> B55-M36</f>
        <v>42.826078886125998</v>
      </c>
      <c r="P36" s="1" t="s">
        <v>63</v>
      </c>
      <c r="Q36" s="1">
        <f>0.0081*D53 + 25.367</f>
        <v>71.017788218972001</v>
      </c>
      <c r="R36" s="1">
        <f>E53-Q36</f>
        <v>21.690611781027997</v>
      </c>
      <c r="U36" s="1">
        <v>2415.3695414499998</v>
      </c>
      <c r="V36" s="1">
        <v>252.07599999999999</v>
      </c>
      <c r="AF36" s="1">
        <v>4459.7913428499996</v>
      </c>
      <c r="AG36" s="1">
        <f>-0.0052*AF36+223.86</f>
        <v>200.66908501718001</v>
      </c>
      <c r="AH36" s="1">
        <f>V47-AG36</f>
        <v>72.710114982820016</v>
      </c>
      <c r="AR36" s="1" t="s">
        <v>52</v>
      </c>
      <c r="AS36" s="1">
        <f>0.0179*A55-16.578</f>
        <v>87.008573554096984</v>
      </c>
      <c r="AT36" s="1">
        <f>B55-AS36</f>
        <v>106.09862644590302</v>
      </c>
      <c r="AW36" s="1">
        <v>2340.6940639099998</v>
      </c>
      <c r="AX36" s="1">
        <v>-16.792200000000001</v>
      </c>
      <c r="BI36" s="1">
        <v>4681.2132118700001</v>
      </c>
      <c r="BJ36" s="1">
        <f>0.0227*BI36-73.351</f>
        <v>32.912539909449009</v>
      </c>
      <c r="BK36" s="1">
        <f>AX49-BJ36</f>
        <v>120.19276009055099</v>
      </c>
    </row>
    <row r="37" spans="1:63" x14ac:dyDescent="0.2">
      <c r="A37" s="1">
        <v>2531.9696829700001</v>
      </c>
      <c r="B37" s="1">
        <v>94.566500000000005</v>
      </c>
      <c r="D37" s="1">
        <v>2630.2810113599999</v>
      </c>
      <c r="E37" s="1">
        <v>67.282300000000006</v>
      </c>
      <c r="J37" s="22" t="s">
        <v>210</v>
      </c>
      <c r="L37" s="1" t="s">
        <v>50</v>
      </c>
      <c r="M37" s="1">
        <f>0.0118*A56 + 81.995</f>
        <v>152.41479318766</v>
      </c>
      <c r="N37" s="1">
        <f xml:space="preserve"> B56-M37</f>
        <v>30.516606812340001</v>
      </c>
      <c r="P37" s="1" t="s">
        <v>61</v>
      </c>
      <c r="Q37" s="1">
        <f>0.0081*D54 + 25.367</f>
        <v>72.539263309505003</v>
      </c>
      <c r="R37" s="1">
        <f>E54-Q37</f>
        <v>26.848136690494997</v>
      </c>
      <c r="U37" s="1">
        <v>2601.2014965100002</v>
      </c>
      <c r="V37" s="1">
        <v>261.12819999999999</v>
      </c>
      <c r="AF37" s="1">
        <v>4645.6773976699997</v>
      </c>
      <c r="AG37" s="1">
        <f>-0.0052*AF37+223.86</f>
        <v>199.70247753211601</v>
      </c>
      <c r="AH37" s="1">
        <f>V48-AG37</f>
        <v>72.905922467884011</v>
      </c>
      <c r="AR37" s="1" t="s">
        <v>50</v>
      </c>
      <c r="AS37" s="1">
        <f>0.0179*A56-16.578</f>
        <v>90.245245598229999</v>
      </c>
      <c r="AT37" s="1">
        <f>B56-AS37</f>
        <v>92.686154401769997</v>
      </c>
      <c r="AW37" s="1">
        <v>2520.7401856000001</v>
      </c>
      <c r="AX37" s="1">
        <v>-5.8305999999999996</v>
      </c>
      <c r="BI37" s="1">
        <v>4861.2459525200002</v>
      </c>
      <c r="BJ37" s="1">
        <f>0.0227*BI37-73.351</f>
        <v>36.999283122204005</v>
      </c>
      <c r="BK37" s="1">
        <f>AX50-BJ37</f>
        <v>114.18361687779598</v>
      </c>
    </row>
    <row r="38" spans="1:63" x14ac:dyDescent="0.2">
      <c r="A38" s="1">
        <v>2712.81420901</v>
      </c>
      <c r="B38" s="1">
        <v>102.3475</v>
      </c>
      <c r="D38" s="1">
        <v>2818.1451990099999</v>
      </c>
      <c r="E38" s="1">
        <v>62.663800000000002</v>
      </c>
      <c r="J38" s="22">
        <f>AVERAGE(AH23:AH111)</f>
        <v>55.700364143800911</v>
      </c>
      <c r="L38" s="1" t="s">
        <v>48</v>
      </c>
      <c r="M38" s="1">
        <f>0.0118*A57 + 81.995</f>
        <v>154.54844906582801</v>
      </c>
      <c r="N38" s="1">
        <f xml:space="preserve"> B57-M38</f>
        <v>17.877850934171988</v>
      </c>
      <c r="P38" s="1" t="s">
        <v>59</v>
      </c>
      <c r="Q38" s="1">
        <f>0.0081*D55 + 25.367</f>
        <v>74.060724359903006</v>
      </c>
      <c r="R38" s="1">
        <f>E55-Q38</f>
        <v>29.507875640096998</v>
      </c>
      <c r="U38" s="1">
        <v>2787.0383605000002</v>
      </c>
      <c r="V38" s="1">
        <v>269.66219999999998</v>
      </c>
      <c r="AF38" s="1">
        <v>4831.5683817199997</v>
      </c>
      <c r="AG38" s="1">
        <f>-0.0052*AF38+223.86</f>
        <v>198.73584441505602</v>
      </c>
      <c r="AH38" s="1">
        <f>V49-AG38</f>
        <v>66.578155584944</v>
      </c>
      <c r="AR38" s="1" t="s">
        <v>48</v>
      </c>
      <c r="AS38" s="1">
        <f>0.0179*A57-16.578</f>
        <v>93.481893074433998</v>
      </c>
      <c r="AT38" s="1">
        <f>B57-AS38</f>
        <v>78.944406925566</v>
      </c>
      <c r="AW38" s="1">
        <v>2700.7852731200001</v>
      </c>
      <c r="AX38" s="1">
        <v>10.915900000000001</v>
      </c>
      <c r="BI38" s="1">
        <v>5041.2776695399998</v>
      </c>
      <c r="BJ38" s="1">
        <f>0.0227*BI38-73.351</f>
        <v>41.08600309855801</v>
      </c>
      <c r="BK38" s="1">
        <f>AX51-BJ38</f>
        <v>110.31209690144199</v>
      </c>
    </row>
    <row r="39" spans="1:63" x14ac:dyDescent="0.2">
      <c r="A39" s="1">
        <v>2893.65734634</v>
      </c>
      <c r="B39" s="1">
        <v>104.69670000000001</v>
      </c>
      <c r="D39" s="1">
        <v>3006.0076505799998</v>
      </c>
      <c r="E39" s="1">
        <v>53.2913</v>
      </c>
      <c r="J39" s="22" t="s">
        <v>209</v>
      </c>
      <c r="L39" s="1" t="s">
        <v>46</v>
      </c>
      <c r="M39" s="1">
        <f>0.0118*A58 + 81.995</f>
        <v>156.68208875899802</v>
      </c>
      <c r="N39" s="1">
        <f xml:space="preserve"> B58-M39</f>
        <v>2.644611241001968</v>
      </c>
      <c r="P39" s="1" t="s">
        <v>57</v>
      </c>
      <c r="Q39" s="1">
        <f>0.0081*D56 + 25.367</f>
        <v>75.582171371705002</v>
      </c>
      <c r="R39" s="1">
        <f>E56-Q39</f>
        <v>32.323328628295002</v>
      </c>
      <c r="U39" s="1">
        <v>2972.8801352700002</v>
      </c>
      <c r="V39" s="1">
        <v>277.75189999999998</v>
      </c>
      <c r="AF39" s="1">
        <v>5017.4642968500002</v>
      </c>
      <c r="AG39" s="1">
        <f>-0.0052*AF39+223.86</f>
        <v>197.76918565638002</v>
      </c>
      <c r="AH39" s="1">
        <f>V50-AG39</f>
        <v>58.168414343619986</v>
      </c>
      <c r="AR39" s="1" t="s">
        <v>46</v>
      </c>
      <c r="AS39" s="1">
        <f>0.0179*A58-16.578</f>
        <v>96.718515998818987</v>
      </c>
      <c r="AT39" s="1">
        <f>B58-AS39</f>
        <v>62.608184001181002</v>
      </c>
      <c r="AW39" s="1">
        <v>2880.82932725</v>
      </c>
      <c r="AX39" s="1">
        <v>32.3459</v>
      </c>
      <c r="BI39" s="1">
        <v>5221.3083637399995</v>
      </c>
      <c r="BJ39" s="1">
        <f>0.0227*BI39-73.351</f>
        <v>45.172699856897992</v>
      </c>
      <c r="BK39" s="1">
        <f>AX52-BJ39</f>
        <v>108.573600143102</v>
      </c>
    </row>
    <row r="40" spans="1:63" x14ac:dyDescent="0.2">
      <c r="A40" s="1">
        <v>3074.4990958899998</v>
      </c>
      <c r="B40" s="1">
        <v>105.31910000000001</v>
      </c>
      <c r="D40" s="1">
        <v>3193.8683662399999</v>
      </c>
      <c r="E40" s="1">
        <v>51.283700000000003</v>
      </c>
      <c r="J40" s="22">
        <f>AVERAGE(BK23:BK98)</f>
        <v>74.018339930270088</v>
      </c>
      <c r="L40" s="1" t="s">
        <v>44</v>
      </c>
      <c r="M40" s="1">
        <f>0.0118*A59 + 81.995</f>
        <v>158.81571227755398</v>
      </c>
      <c r="N40" s="1">
        <f xml:space="preserve"> B59-M40</f>
        <v>-13.143812277553991</v>
      </c>
      <c r="P40" s="1" t="s">
        <v>55</v>
      </c>
      <c r="Q40" s="1">
        <f>0.0081*D57 + 25.367</f>
        <v>77.103604346206993</v>
      </c>
      <c r="R40" s="1">
        <f>E57-Q40</f>
        <v>36.241295653793003</v>
      </c>
      <c r="U40" s="1">
        <v>3158.7268226599999</v>
      </c>
      <c r="V40" s="1">
        <v>281.3433</v>
      </c>
      <c r="AF40" s="1">
        <v>5203.3651449199997</v>
      </c>
      <c r="AG40" s="1">
        <f>-0.0052*AF40+223.86</f>
        <v>196.80250124641603</v>
      </c>
      <c r="AH40" s="1">
        <f>V51-AG40</f>
        <v>55.438698753583964</v>
      </c>
      <c r="AR40" s="1" t="s">
        <v>44</v>
      </c>
      <c r="AS40" s="1">
        <f>0.0179*A59-16.578</f>
        <v>99.955114387136987</v>
      </c>
      <c r="AT40" s="1">
        <f>B59-AS40</f>
        <v>45.716785612863006</v>
      </c>
      <c r="AW40" s="1">
        <v>3060.8723488300002</v>
      </c>
      <c r="AX40" s="1">
        <v>57.505600000000001</v>
      </c>
      <c r="BI40" s="1">
        <v>5401.3380359299999</v>
      </c>
      <c r="BJ40" s="1">
        <f>0.0227*BI40-73.351</f>
        <v>49.259373415611009</v>
      </c>
      <c r="BK40" s="1">
        <f>AX53-BJ40</f>
        <v>107.12232658438899</v>
      </c>
    </row>
    <row r="41" spans="1:63" x14ac:dyDescent="0.2">
      <c r="A41" s="1">
        <v>3255.33945855</v>
      </c>
      <c r="B41" s="1">
        <v>109.72499999999999</v>
      </c>
      <c r="D41" s="1">
        <v>3381.7273461700001</v>
      </c>
      <c r="E41" s="1">
        <v>57.025300000000001</v>
      </c>
      <c r="J41" s="22" t="s">
        <v>208</v>
      </c>
      <c r="L41" s="1" t="s">
        <v>42</v>
      </c>
      <c r="M41" s="1">
        <f>0.0118*A60 + 81.995</f>
        <v>160.949319632352</v>
      </c>
      <c r="N41" s="1">
        <f xml:space="preserve"> B60-M41</f>
        <v>-24.563419632352009</v>
      </c>
      <c r="P41" s="1" t="s">
        <v>53</v>
      </c>
      <c r="Q41" s="1">
        <f>0.0081*D58 + 25.367</f>
        <v>78.625023284785996</v>
      </c>
      <c r="R41" s="1">
        <f>E58-Q41</f>
        <v>34.847076715214001</v>
      </c>
      <c r="U41" s="1">
        <v>3344.5784245200002</v>
      </c>
      <c r="V41" s="1">
        <v>283.82650000000001</v>
      </c>
      <c r="AF41" s="1">
        <v>5389.2709277599997</v>
      </c>
      <c r="AG41" s="1">
        <f>-0.0052*AF41+223.86</f>
        <v>195.83579117564801</v>
      </c>
      <c r="AH41" s="1">
        <f>V52-AG41</f>
        <v>55.815008824351992</v>
      </c>
      <c r="AR41" s="1" t="s">
        <v>42</v>
      </c>
      <c r="AS41" s="1">
        <f>0.0179*A60-16.578</f>
        <v>103.19168825585599</v>
      </c>
      <c r="AT41" s="1">
        <f>B60-AS41</f>
        <v>33.194211744143999</v>
      </c>
      <c r="AW41" s="1">
        <v>3240.9143386599999</v>
      </c>
      <c r="AX41" s="1">
        <v>79.749099999999999</v>
      </c>
      <c r="BI41" s="1">
        <v>5581.3666869299996</v>
      </c>
      <c r="BJ41" s="1">
        <f>0.0227*BI41-73.351</f>
        <v>53.346023793311005</v>
      </c>
      <c r="BK41" s="1">
        <f>AX54-BJ41</f>
        <v>96.103176206688985</v>
      </c>
    </row>
    <row r="42" spans="1:63" x14ac:dyDescent="0.2">
      <c r="A42" s="1">
        <v>3436.1784352200002</v>
      </c>
      <c r="B42" s="1">
        <v>122.5235</v>
      </c>
      <c r="C42" s="1">
        <v>45</v>
      </c>
      <c r="D42" s="1">
        <v>3569.5845905299998</v>
      </c>
      <c r="E42" s="1">
        <v>62.130899999999997</v>
      </c>
      <c r="J42" s="22">
        <f>AVERAGE(AT23:AT93)</f>
        <v>57.072287937883139</v>
      </c>
      <c r="L42" s="1" t="s">
        <v>40</v>
      </c>
      <c r="M42" s="1">
        <f>0.0118*A61 + 81.995</f>
        <v>163.08291083365799</v>
      </c>
      <c r="N42" s="1">
        <f xml:space="preserve"> B61-M42</f>
        <v>-31.760510833658003</v>
      </c>
      <c r="P42" s="1" t="s">
        <v>51</v>
      </c>
      <c r="Q42" s="1">
        <f>0.0081*D59 + 25.367</f>
        <v>80.146428188900003</v>
      </c>
      <c r="R42" s="1">
        <f>E59-Q42</f>
        <v>31.308171811099996</v>
      </c>
      <c r="U42" s="1">
        <v>3530.4349426899998</v>
      </c>
      <c r="V42" s="1">
        <v>281.55549999999999</v>
      </c>
      <c r="AF42" s="1">
        <v>5575.1816472399996</v>
      </c>
      <c r="AG42" s="1">
        <f>-0.0052*AF42+223.86</f>
        <v>194.86905543435202</v>
      </c>
      <c r="AH42" s="1">
        <f>V53-AG42</f>
        <v>62.368844565648004</v>
      </c>
      <c r="AR42" s="1" t="s">
        <v>40</v>
      </c>
      <c r="AS42" s="1">
        <f>0.0179*A61-16.578</f>
        <v>106.42823762054898</v>
      </c>
      <c r="AT42" s="1">
        <f>B61-AS42</f>
        <v>24.894162379451004</v>
      </c>
      <c r="AW42" s="1">
        <v>3420.9552975500001</v>
      </c>
      <c r="AX42" s="1">
        <v>97.307699999999997</v>
      </c>
      <c r="BI42" s="1">
        <v>5761.3943175300001</v>
      </c>
      <c r="BJ42" s="1">
        <f>0.0227*BI42-73.351</f>
        <v>57.432651007931014</v>
      </c>
      <c r="BK42" s="1">
        <f>AX55-BJ42</f>
        <v>78.128948992068985</v>
      </c>
    </row>
    <row r="43" spans="1:63" x14ac:dyDescent="0.2">
      <c r="A43" s="1">
        <v>3617.0160268099999</v>
      </c>
      <c r="B43" s="1">
        <v>142.61969999999999</v>
      </c>
      <c r="D43" s="1">
        <v>3757.4400994900002</v>
      </c>
      <c r="E43" s="1">
        <v>60.722700000000003</v>
      </c>
      <c r="J43" s="21" t="s">
        <v>207</v>
      </c>
      <c r="L43" s="1" t="s">
        <v>38</v>
      </c>
      <c r="M43" s="1">
        <f>0.0118*A62 + 81.995</f>
        <v>165.21648589221002</v>
      </c>
      <c r="N43" s="1">
        <f xml:space="preserve"> B62-M43</f>
        <v>-40.487285892210011</v>
      </c>
      <c r="P43" s="1" t="s">
        <v>49</v>
      </c>
      <c r="Q43" s="1">
        <f>0.0081*D60 + 25.367</f>
        <v>81.667819059926003</v>
      </c>
      <c r="R43" s="1">
        <f>E60-Q43</f>
        <v>31.778680940073997</v>
      </c>
      <c r="U43" s="1">
        <v>3716.2963790200001</v>
      </c>
      <c r="V43" s="1">
        <v>275.98559999999998</v>
      </c>
      <c r="AF43" s="1">
        <v>5761.0973051800001</v>
      </c>
      <c r="AG43" s="1">
        <f>-0.0052*AF43+223.86</f>
        <v>193.90229401306402</v>
      </c>
      <c r="AH43" s="1">
        <f>V54-AG43</f>
        <v>59.25560598693599</v>
      </c>
      <c r="AR43" s="1" t="s">
        <v>38</v>
      </c>
      <c r="AS43" s="1">
        <f>0.0179*A62-16.578</f>
        <v>109.664762497505</v>
      </c>
      <c r="AT43" s="1">
        <f>B62-AS43</f>
        <v>15.064437502495011</v>
      </c>
      <c r="AW43" s="1">
        <v>3600.9952263199998</v>
      </c>
      <c r="AX43" s="1">
        <v>110.4149</v>
      </c>
      <c r="BI43" s="1">
        <v>5941.4209285500001</v>
      </c>
      <c r="BJ43" s="1">
        <f>0.0227*BI43-73.351</f>
        <v>61.519255078085024</v>
      </c>
      <c r="BK43" s="1">
        <f>AX56-BJ43</f>
        <v>64.310944921914981</v>
      </c>
    </row>
    <row r="44" spans="1:63" x14ac:dyDescent="0.2">
      <c r="A44" s="1">
        <v>3797.8522342000001</v>
      </c>
      <c r="B44" s="1">
        <v>166.94130000000001</v>
      </c>
      <c r="D44" s="1">
        <v>3945.2938732299999</v>
      </c>
      <c r="E44" s="1">
        <v>58.167299999999997</v>
      </c>
      <c r="J44" s="20">
        <f>AVERAGE(J42,J34,J38,J40)</f>
        <v>63.581653610663011</v>
      </c>
      <c r="L44" s="1" t="s">
        <v>36</v>
      </c>
      <c r="M44" s="1">
        <f>0.0118*A63 + 81.995</f>
        <v>167.35004481839201</v>
      </c>
      <c r="N44" s="1">
        <f xml:space="preserve"> B63-M44</f>
        <v>-48.300744818392005</v>
      </c>
      <c r="P44" s="1" t="s">
        <v>47</v>
      </c>
      <c r="Q44" s="1">
        <f>0.0081*D61 + 25.367</f>
        <v>83.189195899159998</v>
      </c>
      <c r="R44" s="1">
        <f>E61-Q44</f>
        <v>33.60740410084</v>
      </c>
      <c r="U44" s="1">
        <v>3902.1627353600002</v>
      </c>
      <c r="V44" s="1">
        <v>272.75130000000001</v>
      </c>
      <c r="AF44" s="1">
        <v>5947.0179034499997</v>
      </c>
      <c r="AG44" s="1">
        <f>-0.0052*AF44+223.86</f>
        <v>192.93550690206001</v>
      </c>
      <c r="AH44" s="1">
        <f>V55-AG44</f>
        <v>50.416693097939998</v>
      </c>
      <c r="AR44" s="1" t="s">
        <v>36</v>
      </c>
      <c r="AS44" s="1">
        <f>0.0179*A63-16.578</f>
        <v>112.90126290247599</v>
      </c>
      <c r="AT44" s="1">
        <f>B63-AS44</f>
        <v>6.1480370975240106</v>
      </c>
      <c r="AW44" s="1">
        <v>3781.0341257800001</v>
      </c>
      <c r="AX44" s="1">
        <v>120.2424</v>
      </c>
      <c r="BI44" s="1">
        <v>6121.44652081</v>
      </c>
      <c r="BJ44" s="1">
        <f>0.0227*BI44-73.351</f>
        <v>65.605836022387024</v>
      </c>
      <c r="BK44" s="1">
        <f>AX57-BJ44</f>
        <v>48.488563977612969</v>
      </c>
    </row>
    <row r="45" spans="1:63" x14ac:dyDescent="0.2">
      <c r="A45" s="1">
        <v>3978.6870583099999</v>
      </c>
      <c r="B45" s="1">
        <v>192.45670000000001</v>
      </c>
      <c r="D45" s="1">
        <v>4133.1459119299998</v>
      </c>
      <c r="E45" s="1">
        <v>58.981000000000002</v>
      </c>
      <c r="L45" s="1" t="s">
        <v>34</v>
      </c>
      <c r="M45" s="1">
        <f>0.0118*A64 + 81.995</f>
        <v>169.48358762306</v>
      </c>
      <c r="N45" s="1">
        <f xml:space="preserve"> B64-M45</f>
        <v>-50.27928762306</v>
      </c>
      <c r="P45" s="1" t="s">
        <v>45</v>
      </c>
      <c r="Q45" s="1">
        <f>0.0081*D62 + 25.367</f>
        <v>84.710558708059992</v>
      </c>
      <c r="R45" s="1">
        <f>E62-Q45</f>
        <v>33.764441291940003</v>
      </c>
      <c r="U45" s="1">
        <v>4088.0340135400002</v>
      </c>
      <c r="V45" s="1">
        <v>268.93799999999999</v>
      </c>
      <c r="AF45" s="1">
        <v>6132.9434438899998</v>
      </c>
      <c r="AG45" s="1">
        <f>-0.0052*AF45+223.86</f>
        <v>191.96869409177202</v>
      </c>
      <c r="AH45" s="1">
        <f>V56-AG45</f>
        <v>48.618905908227987</v>
      </c>
      <c r="AR45" s="1" t="s">
        <v>34</v>
      </c>
      <c r="AS45" s="1">
        <f>0.0179*A64-16.578</f>
        <v>116.13773885192998</v>
      </c>
      <c r="AT45" s="1">
        <f>B64-AS45</f>
        <v>3.0665611480700221</v>
      </c>
      <c r="AW45" s="1">
        <v>3961.0719967499999</v>
      </c>
      <c r="AX45" s="1">
        <v>131.49039999999999</v>
      </c>
      <c r="BI45" s="1">
        <v>6301.4710950899998</v>
      </c>
      <c r="BJ45" s="1">
        <f>0.0227*BI45-73.351</f>
        <v>69.692393858542999</v>
      </c>
      <c r="BK45" s="1">
        <f>AX58-BJ45</f>
        <v>37.543806141456997</v>
      </c>
    </row>
    <row r="46" spans="1:63" x14ac:dyDescent="0.2">
      <c r="A46" s="1">
        <v>4159.5205000300002</v>
      </c>
      <c r="B46" s="1">
        <v>215.21899999999999</v>
      </c>
      <c r="D46" s="1">
        <v>4320.9962157299997</v>
      </c>
      <c r="E46" s="1">
        <v>61.380299999999998</v>
      </c>
      <c r="L46" s="1" t="s">
        <v>32</v>
      </c>
      <c r="M46" s="1">
        <f>0.0118*A65 + 81.995</f>
        <v>171.61711431648001</v>
      </c>
      <c r="N46" s="1">
        <f xml:space="preserve"> B65-M46</f>
        <v>-50.11061431648001</v>
      </c>
      <c r="P46" s="1" t="s">
        <v>43</v>
      </c>
      <c r="Q46" s="1">
        <f>0.0081*D63 + 25.367</f>
        <v>86.231907487922001</v>
      </c>
      <c r="R46" s="1">
        <f>E63-Q46</f>
        <v>35.619392512077994</v>
      </c>
      <c r="U46" s="1">
        <v>4273.9102154299999</v>
      </c>
      <c r="V46" s="1">
        <v>269.18610000000001</v>
      </c>
      <c r="AF46" s="1">
        <v>6318.8739283499999</v>
      </c>
      <c r="AG46" s="1">
        <f>-0.0052*AF46+223.86</f>
        <v>191.00185557258001</v>
      </c>
      <c r="AH46" s="1">
        <f>V57-AG46</f>
        <v>55.399244427420001</v>
      </c>
      <c r="AR46" s="1" t="s">
        <v>32</v>
      </c>
      <c r="AS46" s="1">
        <f>0.0179*A65-16.578</f>
        <v>119.37419036143999</v>
      </c>
      <c r="AT46" s="1">
        <f>B65-AS46</f>
        <v>2.1323096385600167</v>
      </c>
      <c r="AW46" s="1">
        <v>4141.1088400299996</v>
      </c>
      <c r="AX46" s="1">
        <v>143.08519999999999</v>
      </c>
      <c r="BI46" s="1">
        <v>6481.4946522299997</v>
      </c>
      <c r="BJ46" s="1">
        <f>0.0227*BI46-73.351</f>
        <v>73.77892860562099</v>
      </c>
      <c r="BK46" s="1">
        <f>AX59-BJ46</f>
        <v>32.116671394379011</v>
      </c>
    </row>
    <row r="47" spans="1:63" x14ac:dyDescent="0.2">
      <c r="A47" s="1">
        <v>4340.3525602700001</v>
      </c>
      <c r="B47" s="1">
        <v>235.22980000000001</v>
      </c>
      <c r="D47" s="1">
        <v>4508.8447848300002</v>
      </c>
      <c r="E47" s="1">
        <v>65.033600000000007</v>
      </c>
      <c r="L47" s="1" t="s">
        <v>30</v>
      </c>
      <c r="M47" s="1">
        <f>0.0118*A66 + 81.995</f>
        <v>173.75062490927201</v>
      </c>
      <c r="N47" s="1">
        <f xml:space="preserve"> B66-M47</f>
        <v>-48.032624909272002</v>
      </c>
      <c r="P47" s="1" t="s">
        <v>41</v>
      </c>
      <c r="Q47" s="1">
        <f>0.0081*D64 + 25.367</f>
        <v>87.75324224028499</v>
      </c>
      <c r="R47" s="1">
        <f>E64-Q47</f>
        <v>41.118957759715002</v>
      </c>
      <c r="U47" s="1">
        <v>4459.7913428499996</v>
      </c>
      <c r="V47" s="1">
        <v>273.37920000000003</v>
      </c>
      <c r="AF47" s="1">
        <v>6504.8093586900004</v>
      </c>
      <c r="AG47" s="1">
        <f>-0.0052*AF47+223.86</f>
        <v>190.03499133481202</v>
      </c>
      <c r="AH47" s="1">
        <f>V58-AG47</f>
        <v>64.534408665187982</v>
      </c>
      <c r="AR47" s="1" t="s">
        <v>30</v>
      </c>
      <c r="AS47" s="1">
        <f>0.0179*A66-16.578</f>
        <v>122.610617447116</v>
      </c>
      <c r="AT47" s="1">
        <f>B66-AS47</f>
        <v>3.1073825528840047</v>
      </c>
      <c r="AW47" s="1">
        <v>4321.1446564300004</v>
      </c>
      <c r="AX47" s="1">
        <v>151.0737</v>
      </c>
      <c r="BI47" s="1">
        <v>6661.5171930200004</v>
      </c>
      <c r="BJ47" s="1">
        <f>0.0227*BI47-73.351</f>
        <v>77.865440281554015</v>
      </c>
      <c r="BK47" s="1">
        <f>AX60-BJ47</f>
        <v>29.490659718445983</v>
      </c>
    </row>
    <row r="48" spans="1:63" x14ac:dyDescent="0.2">
      <c r="A48" s="1">
        <v>4521.1832399200002</v>
      </c>
      <c r="B48" s="1">
        <v>245.92410000000001</v>
      </c>
      <c r="D48" s="1">
        <v>4696.6916193999996</v>
      </c>
      <c r="E48" s="1">
        <v>69.068700000000007</v>
      </c>
      <c r="L48" s="1" t="s">
        <v>28</v>
      </c>
      <c r="M48" s="1">
        <f>0.0118*A67 + 81.995</f>
        <v>175.884119411938</v>
      </c>
      <c r="N48" s="1">
        <f xml:space="preserve"> B67-M48</f>
        <v>-44.021219411938006</v>
      </c>
      <c r="P48" s="1" t="s">
        <v>39</v>
      </c>
      <c r="Q48" s="1">
        <f>0.0081*D65 + 25.367</f>
        <v>89.274562966444989</v>
      </c>
      <c r="R48" s="1">
        <f>E65-Q48</f>
        <v>47.850237033555004</v>
      </c>
      <c r="U48" s="1">
        <v>4645.6773976699997</v>
      </c>
      <c r="V48" s="1">
        <v>272.60840000000002</v>
      </c>
      <c r="AF48" s="1">
        <v>6690.7497367400001</v>
      </c>
      <c r="AG48" s="1">
        <f>-0.0052*AF48+223.86</f>
        <v>189.068101368952</v>
      </c>
      <c r="AH48" s="1">
        <f>V59-AG48</f>
        <v>73.972798631048022</v>
      </c>
      <c r="AR48" s="1" t="s">
        <v>28</v>
      </c>
      <c r="AS48" s="1">
        <f>0.0179*A67-16.578</f>
        <v>125.84702012488899</v>
      </c>
      <c r="AT48" s="1">
        <f>B67-AS48</f>
        <v>6.0158798751110112</v>
      </c>
      <c r="AW48" s="1">
        <v>4501.17944678</v>
      </c>
      <c r="AX48" s="1">
        <v>153.8373</v>
      </c>
      <c r="BI48" s="1">
        <v>6841.5387182699997</v>
      </c>
      <c r="BJ48" s="1">
        <f>0.0227*BI48-73.351</f>
        <v>81.951928904729016</v>
      </c>
      <c r="BK48" s="1">
        <f>AX61-BJ48</f>
        <v>29.064871095270988</v>
      </c>
    </row>
    <row r="49" spans="1:63" x14ac:dyDescent="0.2">
      <c r="A49" s="1">
        <v>4702.0125398700002</v>
      </c>
      <c r="B49" s="1">
        <v>240.20779999999999</v>
      </c>
      <c r="D49" s="1">
        <v>4884.5367195899998</v>
      </c>
      <c r="E49" s="1">
        <v>72.704700000000003</v>
      </c>
      <c r="L49" s="1" t="s">
        <v>26</v>
      </c>
      <c r="M49" s="1">
        <f>0.0118*A68 + 81.995</f>
        <v>178.017597835098</v>
      </c>
      <c r="N49" s="1">
        <f xml:space="preserve"> B68-M49</f>
        <v>-43.000797835098012</v>
      </c>
      <c r="P49" s="1" t="s">
        <v>37</v>
      </c>
      <c r="Q49" s="1">
        <f>0.0081*D66 + 25.367</f>
        <v>90.795869667860003</v>
      </c>
      <c r="R49" s="1">
        <f>E66-Q49</f>
        <v>52.998130332140008</v>
      </c>
      <c r="U49" s="1">
        <v>4831.5683817199997</v>
      </c>
      <c r="V49" s="1">
        <v>265.31400000000002</v>
      </c>
      <c r="AF49" s="1">
        <v>6876.6950643600003</v>
      </c>
      <c r="AG49" s="1">
        <f>-0.0052*AF49+223.86</f>
        <v>188.10118566532802</v>
      </c>
      <c r="AH49" s="1">
        <f>V60-AG49</f>
        <v>79.998414334671992</v>
      </c>
      <c r="AR49" s="1" t="s">
        <v>26</v>
      </c>
      <c r="AS49" s="1">
        <f>0.0179*A68-16.578</f>
        <v>129.08339841086899</v>
      </c>
      <c r="AT49" s="1">
        <f>B68-AS49</f>
        <v>5.9334015891309946</v>
      </c>
      <c r="AW49" s="1">
        <v>4681.2132118700001</v>
      </c>
      <c r="AX49" s="1">
        <v>153.1053</v>
      </c>
      <c r="BI49" s="1">
        <v>7021.5592287899999</v>
      </c>
      <c r="BJ49" s="1">
        <f>0.0227*BI49-73.351</f>
        <v>86.038394493533019</v>
      </c>
      <c r="BK49" s="1">
        <f>AX62-BJ49</f>
        <v>30.736505506466983</v>
      </c>
    </row>
    <row r="50" spans="1:63" x14ac:dyDescent="0.2">
      <c r="A50" s="1">
        <v>4882.8404610400003</v>
      </c>
      <c r="B50" s="1">
        <v>228.89359999999999</v>
      </c>
      <c r="D50" s="1">
        <v>5072.3800855899999</v>
      </c>
      <c r="E50" s="1">
        <v>77.574100000000001</v>
      </c>
      <c r="L50" s="1" t="s">
        <v>24</v>
      </c>
      <c r="M50" s="1">
        <f>0.0118*A69 + 81.995</f>
        <v>180.151060189254</v>
      </c>
      <c r="N50" s="1">
        <f xml:space="preserve"> B69-M50</f>
        <v>-40.824160189254002</v>
      </c>
      <c r="P50" s="1" t="s">
        <v>35</v>
      </c>
      <c r="Q50" s="1">
        <f>0.0081*D67 + 25.367</f>
        <v>92.317162345745004</v>
      </c>
      <c r="R50" s="1">
        <f>E67-Q50</f>
        <v>54.999537654254993</v>
      </c>
      <c r="U50" s="1">
        <v>5017.4642968500002</v>
      </c>
      <c r="V50" s="1">
        <v>255.9376</v>
      </c>
      <c r="AF50" s="1">
        <v>7062.6453433999995</v>
      </c>
      <c r="AG50" s="1">
        <f>-0.0052*AF50+223.86</f>
        <v>187.13424421432001</v>
      </c>
      <c r="AH50" s="1">
        <f>V61-AG50</f>
        <v>80.641355785679991</v>
      </c>
      <c r="AR50" s="1" t="s">
        <v>24</v>
      </c>
      <c r="AS50" s="1">
        <f>0.0179*A69-16.578</f>
        <v>132.31975232098696</v>
      </c>
      <c r="AT50" s="1">
        <f>B69-AS50</f>
        <v>7.0071476790130305</v>
      </c>
      <c r="AW50" s="1">
        <v>4861.2459525200002</v>
      </c>
      <c r="AX50" s="1">
        <v>151.18289999999999</v>
      </c>
      <c r="BI50" s="1">
        <v>7201.5787253899998</v>
      </c>
      <c r="BJ50" s="1">
        <f>0.0227*BI50-73.351</f>
        <v>90.124837066352995</v>
      </c>
      <c r="BK50" s="1">
        <f>AX63-BJ50</f>
        <v>33.839862933646998</v>
      </c>
    </row>
    <row r="51" spans="1:63" x14ac:dyDescent="0.2">
      <c r="A51" s="1">
        <v>5063.6670043100003</v>
      </c>
      <c r="B51" s="1">
        <v>216.2998</v>
      </c>
      <c r="D51" s="1">
        <v>5260.2217175599999</v>
      </c>
      <c r="E51" s="1">
        <v>82.389200000000002</v>
      </c>
      <c r="L51" s="1" t="s">
        <v>22</v>
      </c>
      <c r="M51" s="1">
        <f>0.0118*A70 + 81.995</f>
        <v>182.28450648490798</v>
      </c>
      <c r="N51" s="1">
        <f xml:space="preserve"> B70-M51</f>
        <v>-39.864606484907966</v>
      </c>
      <c r="P51" s="1" t="s">
        <v>33</v>
      </c>
      <c r="Q51" s="1">
        <f>0.0081*D68 + 25.367</f>
        <v>93.838441001638998</v>
      </c>
      <c r="R51" s="1">
        <f>E68-Q51</f>
        <v>54.56615899836099</v>
      </c>
      <c r="U51" s="1">
        <v>5203.3651449199997</v>
      </c>
      <c r="V51" s="1">
        <v>252.24119999999999</v>
      </c>
      <c r="AF51" s="1">
        <v>7248.6005757000003</v>
      </c>
      <c r="AG51" s="1">
        <f>-0.0052*AF51+223.86</f>
        <v>186.16727700636002</v>
      </c>
      <c r="AH51" s="1">
        <f>V62-AG51</f>
        <v>79.077122993639961</v>
      </c>
      <c r="AR51" s="1" t="s">
        <v>22</v>
      </c>
      <c r="AS51" s="1">
        <f>0.0179*A70-16.578</f>
        <v>135.55608187117397</v>
      </c>
      <c r="AT51" s="1">
        <f>B70-AS51</f>
        <v>6.8638181288260398</v>
      </c>
      <c r="AW51" s="1">
        <v>5041.2776695399998</v>
      </c>
      <c r="AX51" s="1">
        <v>151.3981</v>
      </c>
      <c r="BI51" s="1">
        <v>7381.59720887</v>
      </c>
      <c r="BJ51" s="1">
        <f>0.0227*BI51-73.351</f>
        <v>94.211256641349024</v>
      </c>
      <c r="BK51" s="1">
        <f>AX64-BJ51</f>
        <v>37.994843358650968</v>
      </c>
    </row>
    <row r="52" spans="1:63" x14ac:dyDescent="0.2">
      <c r="A52" s="1">
        <v>5244.4921705899997</v>
      </c>
      <c r="B52" s="1">
        <v>205.83179999999999</v>
      </c>
      <c r="D52" s="1">
        <v>5448.0616156799997</v>
      </c>
      <c r="E52" s="1">
        <v>86.668999999999997</v>
      </c>
      <c r="L52" s="1" t="s">
        <v>20</v>
      </c>
      <c r="M52" s="1">
        <f>0.0118*A71 + 81.995</f>
        <v>184.417936732562</v>
      </c>
      <c r="N52" s="1">
        <f xml:space="preserve"> B71-M52</f>
        <v>-40.507036732562</v>
      </c>
      <c r="P52" s="1" t="s">
        <v>31</v>
      </c>
      <c r="Q52" s="1">
        <f>0.0081*D69 + 25.367</f>
        <v>95.359705636919003</v>
      </c>
      <c r="R52" s="1">
        <f>E69-Q52</f>
        <v>53.877294363080992</v>
      </c>
      <c r="U52" s="1">
        <v>5389.2709277599997</v>
      </c>
      <c r="V52" s="1">
        <v>251.6508</v>
      </c>
      <c r="AF52" s="1">
        <v>7434.5607631299999</v>
      </c>
      <c r="AG52" s="1">
        <f>-0.0052*AF52+223.86</f>
        <v>185.20028403172401</v>
      </c>
      <c r="AH52" s="1">
        <f>V63-AG52</f>
        <v>78.615815968275996</v>
      </c>
      <c r="AR52" s="1" t="s">
        <v>20</v>
      </c>
      <c r="AS52" s="1">
        <f>0.0179*A71-16.578</f>
        <v>138.79238707736098</v>
      </c>
      <c r="AT52" s="1">
        <f>B71-AS52</f>
        <v>5.1185129226390131</v>
      </c>
      <c r="AW52" s="1">
        <v>5221.3083637399995</v>
      </c>
      <c r="AX52" s="1">
        <v>153.74629999999999</v>
      </c>
      <c r="BI52" s="1">
        <v>7561.6146800500001</v>
      </c>
      <c r="BJ52" s="1">
        <f>0.0227*BI52-73.351</f>
        <v>98.297653237135023</v>
      </c>
      <c r="BK52" s="1">
        <f>AX65-BJ52</f>
        <v>39.62794676286498</v>
      </c>
    </row>
    <row r="53" spans="1:63" x14ac:dyDescent="0.2">
      <c r="A53" s="1">
        <v>5425.3159607699999</v>
      </c>
      <c r="B53" s="1">
        <v>200.77260000000001</v>
      </c>
      <c r="D53" s="1">
        <v>5635.8997801200003</v>
      </c>
      <c r="E53" s="1">
        <v>92.708399999999997</v>
      </c>
      <c r="L53" s="1" t="s">
        <v>18</v>
      </c>
      <c r="M53" s="1">
        <f>0.0118*A72 + 81.995</f>
        <v>186.55135094271799</v>
      </c>
      <c r="N53" s="1">
        <f xml:space="preserve"> B72-M53</f>
        <v>-30.703250942718</v>
      </c>
      <c r="P53" s="1" t="s">
        <v>29</v>
      </c>
      <c r="Q53" s="1">
        <f>0.0081*D70 + 25.367</f>
        <v>96.880956252881006</v>
      </c>
      <c r="R53" s="1">
        <f>E70-Q53</f>
        <v>53.707943747118989</v>
      </c>
      <c r="U53" s="1">
        <v>5575.1816472399996</v>
      </c>
      <c r="V53" s="1">
        <v>257.23790000000002</v>
      </c>
      <c r="X53" s="1">
        <v>129</v>
      </c>
      <c r="AF53" s="1">
        <v>7620.52590753</v>
      </c>
      <c r="AG53" s="1">
        <f>-0.0052*AF53+223.86</f>
        <v>184.23326528084402</v>
      </c>
      <c r="AH53" s="1">
        <f>V64-AG53</f>
        <v>79.103434719155985</v>
      </c>
      <c r="AR53" s="1" t="s">
        <v>18</v>
      </c>
      <c r="AS53" s="1">
        <f>0.0179*A72-16.578</f>
        <v>142.02866795547899</v>
      </c>
      <c r="AT53" s="1">
        <f>B72-AS53</f>
        <v>13.819432044520994</v>
      </c>
      <c r="AW53" s="1">
        <v>5401.3380359299999</v>
      </c>
      <c r="AX53" s="1">
        <v>156.3817</v>
      </c>
      <c r="BI53" s="1">
        <v>7741.6311397199997</v>
      </c>
      <c r="BJ53" s="1">
        <f>0.0227*BI53-73.351</f>
        <v>102.38402687164401</v>
      </c>
      <c r="BK53" s="1">
        <f>AX66-BJ53</f>
        <v>39.149873128355978</v>
      </c>
    </row>
    <row r="54" spans="1:63" x14ac:dyDescent="0.2">
      <c r="A54" s="1">
        <v>5606.1383757499998</v>
      </c>
      <c r="B54" s="1">
        <v>199.09229999999999</v>
      </c>
      <c r="D54" s="1">
        <v>5823.7362110499998</v>
      </c>
      <c r="E54" s="1">
        <v>99.3874</v>
      </c>
      <c r="L54" s="1" t="s">
        <v>16</v>
      </c>
      <c r="M54" s="1">
        <f>0.0118*A73 + 81.995</f>
        <v>188.68474912599601</v>
      </c>
      <c r="N54" s="1">
        <f xml:space="preserve"> B73-M54</f>
        <v>-15.467749125995994</v>
      </c>
      <c r="P54" s="1" t="s">
        <v>27</v>
      </c>
      <c r="Q54" s="1">
        <f>0.0081*D71 + 25.367</f>
        <v>98.402192850982999</v>
      </c>
      <c r="R54" s="1">
        <f>E71-Q54</f>
        <v>54.279307149017001</v>
      </c>
      <c r="U54" s="1">
        <v>5761.0973051800001</v>
      </c>
      <c r="V54" s="1">
        <v>253.15790000000001</v>
      </c>
      <c r="AF54" s="1">
        <v>7806.4960107500001</v>
      </c>
      <c r="AG54" s="1">
        <f>-0.0052*AF54+223.86</f>
        <v>183.26622074410002</v>
      </c>
      <c r="AH54" s="1">
        <f>V65-AG54</f>
        <v>78.661079255899978</v>
      </c>
      <c r="AR54" s="1" t="s">
        <v>16</v>
      </c>
      <c r="AS54" s="1">
        <f>0.0179*A73-16.578</f>
        <v>145.26492452163797</v>
      </c>
      <c r="AT54" s="1">
        <f>B73-AS54</f>
        <v>27.952075478362048</v>
      </c>
      <c r="AW54" s="1">
        <v>5581.3666869299996</v>
      </c>
      <c r="AX54" s="1">
        <v>149.44919999999999</v>
      </c>
      <c r="BI54" s="1">
        <v>7921.6465887000004</v>
      </c>
      <c r="BJ54" s="1">
        <f>0.0227*BI54-73.351</f>
        <v>106.47037756349002</v>
      </c>
      <c r="BK54" s="1">
        <f>AX67-BJ54</f>
        <v>40.363522436509982</v>
      </c>
    </row>
    <row r="55" spans="1:63" x14ac:dyDescent="0.2">
      <c r="A55" s="1">
        <v>5786.9594164299997</v>
      </c>
      <c r="B55" s="1">
        <v>193.10720000000001</v>
      </c>
      <c r="D55" s="1">
        <v>6011.5709086300003</v>
      </c>
      <c r="E55" s="1">
        <v>103.5686</v>
      </c>
      <c r="L55" s="1" t="s">
        <v>14</v>
      </c>
      <c r="M55" s="1">
        <f>0.0118*A74 + 81.995</f>
        <v>190.81813129277998</v>
      </c>
      <c r="N55" s="1">
        <f xml:space="preserve"> B74-M55</f>
        <v>-6.9712312927799758</v>
      </c>
      <c r="P55" s="1" t="s">
        <v>25</v>
      </c>
      <c r="Q55" s="1">
        <f>0.0081*D72 + 25.367</f>
        <v>99.923415432601999</v>
      </c>
      <c r="R55" s="1">
        <f>E72-Q55</f>
        <v>56.57538456739799</v>
      </c>
      <c r="U55" s="1">
        <v>5947.0179034499997</v>
      </c>
      <c r="V55" s="1">
        <v>243.35220000000001</v>
      </c>
      <c r="AF55" s="1">
        <v>7992.4710746399996</v>
      </c>
      <c r="AG55" s="1">
        <f>-0.0052*AF55+223.86</f>
        <v>182.29915041187201</v>
      </c>
      <c r="AH55" s="1">
        <f>V66-AG55</f>
        <v>72.338349588127983</v>
      </c>
      <c r="AR55" s="1" t="s">
        <v>14</v>
      </c>
      <c r="AS55" s="1">
        <f>0.0179*A74-16.578</f>
        <v>148.50115679158998</v>
      </c>
      <c r="AT55" s="1">
        <f>B74-AS55</f>
        <v>35.345743208410028</v>
      </c>
      <c r="AW55" s="1">
        <v>5761.3943175300001</v>
      </c>
      <c r="AX55" s="1">
        <v>135.5616</v>
      </c>
      <c r="BI55" s="1">
        <v>8101.6610277899999</v>
      </c>
      <c r="BJ55" s="1">
        <f>0.0227*BI55-73.351</f>
        <v>110.55670533083301</v>
      </c>
      <c r="BK55" s="1">
        <f>AX68-BJ55</f>
        <v>43.633894669166978</v>
      </c>
    </row>
    <row r="56" spans="1:63" x14ac:dyDescent="0.2">
      <c r="A56" s="1">
        <v>5967.7790837000002</v>
      </c>
      <c r="B56" s="1">
        <v>182.9314</v>
      </c>
      <c r="D56" s="1">
        <v>6199.4038730499997</v>
      </c>
      <c r="E56" s="1">
        <v>107.9055</v>
      </c>
      <c r="L56" s="1" t="s">
        <v>12</v>
      </c>
      <c r="M56" s="1">
        <f>0.0118*A75 + 81.995</f>
        <v>192.95149745369002</v>
      </c>
      <c r="N56" s="1">
        <f xml:space="preserve"> B75-M56</f>
        <v>-9.4969974536900281</v>
      </c>
      <c r="P56" s="1" t="s">
        <v>23</v>
      </c>
      <c r="Q56" s="1">
        <f>0.0081*D73 + 25.367</f>
        <v>101.444623999196</v>
      </c>
      <c r="R56" s="1">
        <f>E73-Q56</f>
        <v>58.973076000803999</v>
      </c>
      <c r="U56" s="1">
        <v>6132.9434438899998</v>
      </c>
      <c r="V56" s="1">
        <v>240.58760000000001</v>
      </c>
      <c r="AF56" s="1">
        <v>8178.45110105</v>
      </c>
      <c r="AG56" s="1">
        <f>-0.0052*AF56+223.86</f>
        <v>181.33205427454001</v>
      </c>
      <c r="AH56" s="1">
        <f>V67-AG56</f>
        <v>63.966145725459995</v>
      </c>
      <c r="AR56" s="1" t="s">
        <v>12</v>
      </c>
      <c r="AS56" s="1">
        <f>0.0179*A75-16.578</f>
        <v>151.737364781445</v>
      </c>
      <c r="AT56" s="1">
        <f>B75-AS56</f>
        <v>31.717135218555001</v>
      </c>
      <c r="AW56" s="1">
        <v>5941.4209285500001</v>
      </c>
      <c r="AX56" s="1">
        <v>125.8302</v>
      </c>
      <c r="BI56" s="1">
        <v>8281.6744577999998</v>
      </c>
      <c r="BJ56" s="1">
        <f>0.0227*BI56-73.351</f>
        <v>114.64301019206002</v>
      </c>
      <c r="BK56" s="1">
        <f>AX69-BJ56</f>
        <v>48.009189807939975</v>
      </c>
    </row>
    <row r="57" spans="1:63" x14ac:dyDescent="0.2">
      <c r="A57" s="1">
        <v>6148.5973784600001</v>
      </c>
      <c r="B57" s="1">
        <v>172.4263</v>
      </c>
      <c r="D57" s="1">
        <v>6387.2351044699999</v>
      </c>
      <c r="E57" s="1">
        <v>113.3449</v>
      </c>
      <c r="L57" s="1" t="s">
        <v>10</v>
      </c>
      <c r="M57" s="1">
        <f>0.0118*A76 + 81.995</f>
        <v>195.08484761922801</v>
      </c>
      <c r="N57" s="1">
        <f xml:space="preserve"> B76-M57</f>
        <v>-16.13124761922802</v>
      </c>
      <c r="P57" s="1" t="s">
        <v>21</v>
      </c>
      <c r="Q57" s="1">
        <f>0.0081*D74 + 25.367</f>
        <v>102.96581855197999</v>
      </c>
      <c r="R57" s="1">
        <f>E74-Q57</f>
        <v>58.262181448020016</v>
      </c>
      <c r="U57" s="1">
        <v>6318.8739283499999</v>
      </c>
      <c r="V57" s="1">
        <v>246.40110000000001</v>
      </c>
      <c r="AF57" s="1">
        <v>8364.4360918399998</v>
      </c>
      <c r="AG57" s="1">
        <f>-0.0052*AF57+223.86</f>
        <v>180.36493232243203</v>
      </c>
      <c r="AH57" s="1">
        <f>V68-AG57</f>
        <v>56.048967677567987</v>
      </c>
      <c r="AR57" s="1" t="s">
        <v>10</v>
      </c>
      <c r="AS57" s="1">
        <f>0.0179*A76-16.578</f>
        <v>154.97354850713398</v>
      </c>
      <c r="AT57" s="1">
        <f>B76-AS57</f>
        <v>23.980051492866011</v>
      </c>
      <c r="AW57" s="1">
        <v>6121.44652081</v>
      </c>
      <c r="AX57" s="1">
        <v>114.09439999999999</v>
      </c>
      <c r="BI57" s="1">
        <v>8461.6868795299997</v>
      </c>
      <c r="BJ57" s="1">
        <f>0.0227*BI57-73.351</f>
        <v>118.729292165331</v>
      </c>
      <c r="BK57" s="1">
        <f>AX70-BJ57</f>
        <v>51.717707834669</v>
      </c>
    </row>
    <row r="58" spans="1:63" x14ac:dyDescent="0.2">
      <c r="A58" s="1">
        <v>6329.4143016099997</v>
      </c>
      <c r="B58" s="1">
        <v>159.32669999999999</v>
      </c>
      <c r="D58" s="1">
        <v>6575.0646030600001</v>
      </c>
      <c r="E58" s="1">
        <v>113.4721</v>
      </c>
      <c r="L58" s="1" t="s">
        <v>8</v>
      </c>
      <c r="M58" s="1">
        <f>0.0118*A77 + 81.995</f>
        <v>197.21818179977799</v>
      </c>
      <c r="N58" s="1">
        <f xml:space="preserve"> B77-M58</f>
        <v>-18.030381799777984</v>
      </c>
      <c r="P58" s="1" t="s">
        <v>19</v>
      </c>
      <c r="Q58" s="1">
        <f>0.0081*D75 + 25.367</f>
        <v>104.48699909241199</v>
      </c>
      <c r="R58" s="1">
        <f>E75-Q58</f>
        <v>55.517300907588009</v>
      </c>
      <c r="U58" s="1">
        <v>6504.8093586900004</v>
      </c>
      <c r="V58" s="1">
        <v>254.5694</v>
      </c>
      <c r="AF58" s="1">
        <v>8550.4260488500004</v>
      </c>
      <c r="AG58" s="1">
        <f>-0.0052*AF58+223.86</f>
        <v>179.39778454598002</v>
      </c>
      <c r="AH58" s="1">
        <f>V69-AG58</f>
        <v>49.625815454019971</v>
      </c>
      <c r="AR58" s="1" t="s">
        <v>8</v>
      </c>
      <c r="AS58" s="1">
        <f>0.0179*A77-16.578</f>
        <v>158.20970798440899</v>
      </c>
      <c r="AT58" s="1">
        <f>B77-AS58</f>
        <v>20.978092015591017</v>
      </c>
      <c r="AW58" s="1">
        <v>6301.4710950899998</v>
      </c>
      <c r="AX58" s="1">
        <v>107.2362</v>
      </c>
      <c r="BI58" s="1">
        <v>8641.6982937899993</v>
      </c>
      <c r="BJ58" s="1">
        <f>0.0227*BI58-73.351</f>
        <v>122.81555126903299</v>
      </c>
      <c r="BK58" s="1">
        <f>AX71-BJ58</f>
        <v>52.612348730967</v>
      </c>
    </row>
    <row r="59" spans="1:63" x14ac:dyDescent="0.2">
      <c r="A59" s="1">
        <v>6510.2298540299998</v>
      </c>
      <c r="B59" s="1">
        <v>145.67189999999999</v>
      </c>
      <c r="D59" s="1">
        <v>6762.8923690000001</v>
      </c>
      <c r="E59" s="1">
        <v>111.4546</v>
      </c>
      <c r="L59" s="1" t="s">
        <v>6</v>
      </c>
      <c r="M59" s="1">
        <f>0.0118*A78 + 81.995</f>
        <v>199.35150000584201</v>
      </c>
      <c r="N59" s="1">
        <f xml:space="preserve"> B78-M59</f>
        <v>-13.609700005842001</v>
      </c>
      <c r="P59" s="1" t="s">
        <v>17</v>
      </c>
      <c r="Q59" s="1">
        <f>0.0081*D76 + 25.367</f>
        <v>106.00816562195</v>
      </c>
      <c r="R59" s="1">
        <f>E76-Q59</f>
        <v>54.48953437805001</v>
      </c>
      <c r="U59" s="1">
        <v>6690.7497367400001</v>
      </c>
      <c r="V59" s="1">
        <v>263.04090000000002</v>
      </c>
      <c r="AF59" s="1">
        <v>8736.4209739500002</v>
      </c>
      <c r="AG59" s="1">
        <f>-0.0052*AF59+223.86</f>
        <v>178.43061093546001</v>
      </c>
      <c r="AH59" s="1">
        <f>V70-AG59</f>
        <v>49.521789064540002</v>
      </c>
      <c r="AR59" s="1" t="s">
        <v>6</v>
      </c>
      <c r="AS59" s="1">
        <f>0.0179*A78-16.578</f>
        <v>161.44584322920099</v>
      </c>
      <c r="AT59" s="1">
        <f>B78-AS59</f>
        <v>24.295956770799023</v>
      </c>
      <c r="AW59" s="1">
        <v>6481.4946522299997</v>
      </c>
      <c r="AX59" s="1">
        <v>105.8956</v>
      </c>
      <c r="BI59" s="1">
        <v>8821.7087013799992</v>
      </c>
      <c r="BJ59" s="1">
        <f>0.0227*BI59-73.351</f>
        <v>126.90178752132599</v>
      </c>
      <c r="BK59" s="1">
        <f>AX72-BJ59</f>
        <v>48.276712478674028</v>
      </c>
    </row>
    <row r="60" spans="1:63" x14ac:dyDescent="0.2">
      <c r="A60" s="1">
        <v>6691.0440366399998</v>
      </c>
      <c r="B60" s="1">
        <v>136.38589999999999</v>
      </c>
      <c r="D60" s="1">
        <v>6950.7184024600001</v>
      </c>
      <c r="E60" s="1">
        <v>113.4465</v>
      </c>
      <c r="L60" s="1" t="s">
        <v>4</v>
      </c>
      <c r="M60" s="1">
        <f>0.0118*A79 + 81.995</f>
        <v>201.48480224804001</v>
      </c>
      <c r="N60" s="1">
        <f xml:space="preserve"> B79-M60</f>
        <v>-9.7383022480400143</v>
      </c>
      <c r="P60" s="1" t="s">
        <v>15</v>
      </c>
      <c r="Q60" s="1">
        <f>0.0081*D77 + 25.367</f>
        <v>107.52931814188999</v>
      </c>
      <c r="R60" s="1">
        <f>E77-Q60</f>
        <v>55.730981858110013</v>
      </c>
      <c r="U60" s="1">
        <v>6876.6950643600003</v>
      </c>
      <c r="V60" s="1">
        <v>268.09960000000001</v>
      </c>
      <c r="AF60" s="1">
        <v>8922.4208689799998</v>
      </c>
      <c r="AG60" s="1">
        <f>-0.0052*AF60+223.86</f>
        <v>177.46341148130401</v>
      </c>
      <c r="AH60" s="1">
        <f>V71-AG60</f>
        <v>50.561588518695999</v>
      </c>
      <c r="AR60" s="1" t="s">
        <v>4</v>
      </c>
      <c r="AS60" s="1">
        <f>0.0179*A79-16.578</f>
        <v>164.68195425761999</v>
      </c>
      <c r="AT60" s="1">
        <f>B79-AS60</f>
        <v>27.064545742380005</v>
      </c>
      <c r="AW60" s="1">
        <v>6661.5171930200004</v>
      </c>
      <c r="AX60" s="1">
        <v>107.3561</v>
      </c>
      <c r="BI60" s="1">
        <v>9001.7181031100008</v>
      </c>
      <c r="BJ60" s="1">
        <f>0.0227*BI60-73.351</f>
        <v>130.98800094059703</v>
      </c>
      <c r="BK60" s="1">
        <f>AX73-BJ60</f>
        <v>44.677999059402964</v>
      </c>
    </row>
    <row r="61" spans="1:63" x14ac:dyDescent="0.2">
      <c r="A61" s="1">
        <v>6871.8568503099996</v>
      </c>
      <c r="B61" s="1">
        <v>131.32239999999999</v>
      </c>
      <c r="D61" s="1">
        <v>7138.5427036000001</v>
      </c>
      <c r="E61" s="1">
        <v>116.7966</v>
      </c>
      <c r="L61" s="1" t="s">
        <v>206</v>
      </c>
      <c r="M61" s="1">
        <f>0.0118*A80 + 81.995</f>
        <v>203.61808853652002</v>
      </c>
      <c r="N61" s="1">
        <f xml:space="preserve"> B80-M61</f>
        <v>-8.1606885365200128</v>
      </c>
      <c r="P61" s="1" t="s">
        <v>13</v>
      </c>
      <c r="Q61" s="1">
        <f>0.0081*D78 + 25.367</f>
        <v>109.05045665369001</v>
      </c>
      <c r="R61" s="1">
        <f>E78-Q61</f>
        <v>57.958343346310002</v>
      </c>
      <c r="U61" s="1">
        <v>7062.6453433999995</v>
      </c>
      <c r="V61" s="1">
        <v>267.7756</v>
      </c>
      <c r="AF61" s="1">
        <v>9108.4257357900005</v>
      </c>
      <c r="AG61" s="1">
        <f>-0.0052*AF61+223.86</f>
        <v>176.496186173892</v>
      </c>
      <c r="AH61" s="1">
        <f>V72-AG61</f>
        <v>47.61281382610801</v>
      </c>
      <c r="AR61" s="1" t="s">
        <v>206</v>
      </c>
      <c r="AS61" s="1">
        <f>0.0179*A80-16.578</f>
        <v>167.91804108506</v>
      </c>
      <c r="AT61" s="1">
        <f>B80-AS61</f>
        <v>27.53935891494001</v>
      </c>
      <c r="AW61" s="1">
        <v>6841.5387182699997</v>
      </c>
      <c r="AX61" s="1">
        <v>111.0168</v>
      </c>
      <c r="BI61" s="1">
        <v>9181.7264997900002</v>
      </c>
      <c r="BJ61" s="1">
        <f>0.0227*BI61-73.351</f>
        <v>135.07419154523302</v>
      </c>
      <c r="BK61" s="1">
        <f>AX74-BJ61</f>
        <v>50.322708454766968</v>
      </c>
    </row>
    <row r="62" spans="1:63" x14ac:dyDescent="0.2">
      <c r="A62" s="1">
        <v>7052.6682959500004</v>
      </c>
      <c r="B62" s="1">
        <v>124.72920000000001</v>
      </c>
      <c r="D62" s="1">
        <v>7326.3652726</v>
      </c>
      <c r="E62" s="1">
        <v>118.47499999999999</v>
      </c>
      <c r="L62" s="1" t="s">
        <v>205</v>
      </c>
      <c r="M62" s="1">
        <f>0.0118*A81 + 81.995</f>
        <v>205.75135888201999</v>
      </c>
      <c r="N62" s="1">
        <f xml:space="preserve"> B81-M62</f>
        <v>-3.3637588820199937</v>
      </c>
      <c r="P62" s="1" t="s">
        <v>11</v>
      </c>
      <c r="Q62" s="1">
        <f>0.0081*D79 + 25.367</f>
        <v>110.57158115896999</v>
      </c>
      <c r="R62" s="1">
        <f>E79-Q62</f>
        <v>60.796318841030001</v>
      </c>
      <c r="U62" s="1">
        <v>7248.6005757000003</v>
      </c>
      <c r="V62" s="1">
        <v>265.24439999999998</v>
      </c>
      <c r="AF62" s="1">
        <v>9294.4355762300002</v>
      </c>
      <c r="AG62" s="1">
        <f>-0.0052*AF62+223.86</f>
        <v>175.528935003604</v>
      </c>
      <c r="AH62" s="1">
        <f>V73-AG62</f>
        <v>41.406564996395986</v>
      </c>
      <c r="AR62" s="1" t="s">
        <v>205</v>
      </c>
      <c r="AS62" s="1">
        <f>0.0179*A81-16.578</f>
        <v>171.15410372780997</v>
      </c>
      <c r="AT62" s="1">
        <f>B81-AS62</f>
        <v>31.233496272190024</v>
      </c>
      <c r="AW62" s="1">
        <v>7021.5592287899999</v>
      </c>
      <c r="AX62" s="1">
        <v>116.7749</v>
      </c>
      <c r="BI62" s="1">
        <v>9361.7338922100007</v>
      </c>
      <c r="BJ62" s="1">
        <f>0.0227*BI62-73.351</f>
        <v>139.16035935316702</v>
      </c>
      <c r="BK62" s="1">
        <f>AX75-BJ62</f>
        <v>57.686240646832971</v>
      </c>
    </row>
    <row r="63" spans="1:63" x14ac:dyDescent="0.2">
      <c r="A63" s="1">
        <v>7233.4783744400002</v>
      </c>
      <c r="B63" s="1">
        <v>119.0493</v>
      </c>
      <c r="D63" s="1">
        <v>7514.18610962</v>
      </c>
      <c r="E63" s="1">
        <v>121.85129999999999</v>
      </c>
      <c r="L63" s="1" t="s">
        <v>204</v>
      </c>
      <c r="M63" s="1">
        <f>0.0118*A82 + 81.995</f>
        <v>207.88461329633998</v>
      </c>
      <c r="N63" s="1">
        <f xml:space="preserve"> B82-M63</f>
        <v>5.8715867036600287</v>
      </c>
      <c r="P63" s="1" t="s">
        <v>9</v>
      </c>
      <c r="Q63" s="1">
        <f>0.0081*D80 + 25.367</f>
        <v>112.09269165854001</v>
      </c>
      <c r="R63" s="1">
        <f>E80-Q63</f>
        <v>63.967408341460001</v>
      </c>
      <c r="U63" s="1">
        <v>7434.5607631299999</v>
      </c>
      <c r="V63" s="1">
        <v>263.81610000000001</v>
      </c>
      <c r="AF63" s="1">
        <v>9480.4503921699998</v>
      </c>
      <c r="AG63" s="1">
        <f>-0.0052*AF63+223.86</f>
        <v>174.56165796071602</v>
      </c>
      <c r="AH63" s="1">
        <f>V74-AG63</f>
        <v>37.095742039283977</v>
      </c>
      <c r="AR63" s="1" t="s">
        <v>204</v>
      </c>
      <c r="AS63" s="1">
        <f>0.0179*A82-16.578</f>
        <v>174.39014220376998</v>
      </c>
      <c r="AT63" s="1">
        <f>B82-AS63</f>
        <v>39.366057796230024</v>
      </c>
      <c r="AW63" s="1">
        <v>7201.5787253899998</v>
      </c>
      <c r="AX63" s="1">
        <v>123.96469999999999</v>
      </c>
      <c r="BI63" s="1">
        <v>9541.7402811899992</v>
      </c>
      <c r="BJ63" s="1">
        <f>0.0227*BI63-73.351</f>
        <v>143.24650438301299</v>
      </c>
      <c r="BK63" s="1">
        <f>AX76-BJ63</f>
        <v>61.254095616987001</v>
      </c>
    </row>
    <row r="64" spans="1:63" x14ac:dyDescent="0.2">
      <c r="A64" s="1">
        <v>7414.2870867000001</v>
      </c>
      <c r="B64" s="1">
        <v>119.2043</v>
      </c>
      <c r="D64" s="1">
        <v>7702.0052148499999</v>
      </c>
      <c r="E64" s="1">
        <v>128.87219999999999</v>
      </c>
      <c r="L64" s="1" t="s">
        <v>203</v>
      </c>
      <c r="M64" s="1">
        <f>0.0118*A83 + 81.995</f>
        <v>210.01785178655999</v>
      </c>
      <c r="N64" s="1">
        <f xml:space="preserve"> B83-M64</f>
        <v>13.879748213440024</v>
      </c>
      <c r="P64" s="1" t="s">
        <v>7</v>
      </c>
      <c r="Q64" s="1">
        <f>0.0081*D81 + 25.367</f>
        <v>113.61378815402</v>
      </c>
      <c r="R64" s="1">
        <f>E81-Q64</f>
        <v>68.63651184598001</v>
      </c>
      <c r="U64" s="1">
        <v>7620.52590753</v>
      </c>
      <c r="V64" s="1">
        <v>263.33670000000001</v>
      </c>
      <c r="AF64" s="1">
        <v>9666.4701854499999</v>
      </c>
      <c r="AG64" s="1">
        <f>-0.0052*AF64+223.86</f>
        <v>173.59435503566002</v>
      </c>
      <c r="AH64" s="1">
        <f>V75-AG64</f>
        <v>37.024244964339971</v>
      </c>
      <c r="AR64" s="1" t="s">
        <v>203</v>
      </c>
      <c r="AS64" s="1">
        <f>0.0179*A83-16.578</f>
        <v>177.62615652367998</v>
      </c>
      <c r="AT64" s="1">
        <f>B83-AS64</f>
        <v>46.27144347632003</v>
      </c>
      <c r="AW64" s="1">
        <v>7381.59720887</v>
      </c>
      <c r="AX64" s="1">
        <v>132.20609999999999</v>
      </c>
      <c r="BI64" s="1">
        <v>9721.7456675199992</v>
      </c>
      <c r="BJ64" s="1">
        <f>0.0227*BI64-73.351</f>
        <v>147.33262665270399</v>
      </c>
      <c r="BK64" s="1">
        <f>AX77-BJ64</f>
        <v>62.405673347296016</v>
      </c>
    </row>
    <row r="65" spans="1:63" x14ac:dyDescent="0.2">
      <c r="A65" s="1">
        <v>7595.0944336000002</v>
      </c>
      <c r="B65" s="1">
        <v>121.5065</v>
      </c>
      <c r="D65" s="1">
        <v>7889.8225884499998</v>
      </c>
      <c r="E65" s="1">
        <v>137.12479999999999</v>
      </c>
      <c r="L65" s="1" t="s">
        <v>202</v>
      </c>
      <c r="M65" s="1">
        <f>0.0118*A84 + 81.995</f>
        <v>212.15107436683999</v>
      </c>
      <c r="N65" s="1">
        <f xml:space="preserve"> B84-M65</f>
        <v>20.584525633160013</v>
      </c>
      <c r="P65" s="1" t="s">
        <v>5</v>
      </c>
      <c r="Q65" s="1">
        <f>0.0081*D82 + 25.367</f>
        <v>115.13487064703</v>
      </c>
      <c r="R65" s="1">
        <f>E82-Q65</f>
        <v>75.458129352969991</v>
      </c>
      <c r="U65" s="1">
        <v>7806.4960107500001</v>
      </c>
      <c r="V65" s="1">
        <v>261.9273</v>
      </c>
      <c r="AF65" s="1">
        <v>9852.4949579299991</v>
      </c>
      <c r="AG65" s="1">
        <f>-0.0052*AF65+223.86</f>
        <v>172.62702621876403</v>
      </c>
      <c r="AH65" s="1">
        <f>V76-AG65</f>
        <v>39.785273781235958</v>
      </c>
      <c r="AR65" s="1" t="s">
        <v>202</v>
      </c>
      <c r="AS65" s="1">
        <f>0.0179*A84-16.578</f>
        <v>180.86214670901998</v>
      </c>
      <c r="AT65" s="1">
        <f>B84-AS65</f>
        <v>51.873453290980024</v>
      </c>
      <c r="AW65" s="1">
        <v>7561.6146800500001</v>
      </c>
      <c r="AX65" s="1">
        <v>137.9256</v>
      </c>
      <c r="BI65" s="1">
        <v>9901.7500520199992</v>
      </c>
      <c r="BJ65" s="1">
        <f>0.0227*BI65-73.351</f>
        <v>151.41872618085401</v>
      </c>
      <c r="BK65" s="1">
        <f>AX78-BJ65</f>
        <v>62.247573819145998</v>
      </c>
    </row>
    <row r="66" spans="1:63" x14ac:dyDescent="0.2">
      <c r="A66" s="1">
        <v>7775.90041604</v>
      </c>
      <c r="B66" s="1">
        <v>125.718</v>
      </c>
      <c r="D66" s="1">
        <v>8077.6382305999996</v>
      </c>
      <c r="E66" s="1">
        <v>143.79400000000001</v>
      </c>
      <c r="L66" s="1" t="s">
        <v>201</v>
      </c>
      <c r="M66" s="1">
        <f>0.0118*A85 + 81.995</f>
        <v>214.28428104544</v>
      </c>
      <c r="N66" s="1">
        <f xml:space="preserve"> B85-M66</f>
        <v>25.654618954559993</v>
      </c>
      <c r="P66" s="1" t="s">
        <v>3</v>
      </c>
      <c r="Q66" s="1">
        <f>0.0081*D83 + 25.367</f>
        <v>116.65593913838001</v>
      </c>
      <c r="R66" s="1">
        <f>E83-Q66</f>
        <v>78.793160861619981</v>
      </c>
      <c r="U66" s="1">
        <v>7992.4710746399996</v>
      </c>
      <c r="V66" s="1">
        <v>254.63749999999999</v>
      </c>
      <c r="AF66" s="1">
        <v>10038.5247115</v>
      </c>
      <c r="AG66" s="1">
        <f>-0.0052*AF66+223.86</f>
        <v>171.65967150020001</v>
      </c>
      <c r="AH66" s="1">
        <f>V77-AG66</f>
        <v>41.922928499800008</v>
      </c>
      <c r="AR66" s="1" t="s">
        <v>201</v>
      </c>
      <c r="AS66" s="1">
        <f>0.0179*A85-16.578</f>
        <v>184.09811277231998</v>
      </c>
      <c r="AT66" s="1">
        <f>B85-AS66</f>
        <v>55.840787227680011</v>
      </c>
      <c r="AW66" s="1">
        <v>7741.6311397199997</v>
      </c>
      <c r="AX66" s="1">
        <v>141.53389999999999</v>
      </c>
      <c r="BI66" s="1">
        <v>10081.753435500001</v>
      </c>
      <c r="BJ66" s="1">
        <f>0.0227*BI66-73.351</f>
        <v>155.50480298585003</v>
      </c>
      <c r="BK66" s="1">
        <f>AX79-BJ66</f>
        <v>61.467597014149959</v>
      </c>
    </row>
    <row r="67" spans="1:63" x14ac:dyDescent="0.2">
      <c r="A67" s="1">
        <v>7956.70503491</v>
      </c>
      <c r="B67" s="1">
        <v>131.8629</v>
      </c>
      <c r="D67" s="1">
        <v>8265.4521414499995</v>
      </c>
      <c r="E67" s="1">
        <v>147.3167</v>
      </c>
      <c r="L67" s="1" t="s">
        <v>200</v>
      </c>
      <c r="M67" s="1">
        <f>0.0118*A86 + 81.995</f>
        <v>216.41747183298</v>
      </c>
      <c r="N67" s="1">
        <f xml:space="preserve"> B86-M67</f>
        <v>25.27372816702001</v>
      </c>
      <c r="P67" s="1" t="s">
        <v>2</v>
      </c>
      <c r="Q67" s="1">
        <f>0.0081*D84 + 25.367</f>
        <v>118.17699363049999</v>
      </c>
      <c r="R67" s="1">
        <f>E84-Q67</f>
        <v>71.157406369499995</v>
      </c>
      <c r="U67" s="1">
        <v>8178.45110105</v>
      </c>
      <c r="V67" s="1">
        <v>245.29820000000001</v>
      </c>
      <c r="AF67" s="1">
        <v>10224.559447899999</v>
      </c>
      <c r="AG67" s="1">
        <f>-0.0052*AF67+223.86</f>
        <v>170.69229087092003</v>
      </c>
      <c r="AH67" s="1">
        <f>V78-AG67</f>
        <v>40.688509129079961</v>
      </c>
      <c r="AR67" s="1" t="s">
        <v>200</v>
      </c>
      <c r="AS67" s="1">
        <f>0.0179*A86-16.578</f>
        <v>187.33405472969</v>
      </c>
      <c r="AT67" s="1">
        <f>B86-AS67</f>
        <v>54.357145270310014</v>
      </c>
      <c r="AW67" s="1">
        <v>7921.6465887000004</v>
      </c>
      <c r="AX67" s="1">
        <v>146.8339</v>
      </c>
      <c r="BI67" s="1">
        <v>10261.7558187</v>
      </c>
      <c r="BJ67" s="1">
        <f>0.0227*BI67-73.351</f>
        <v>159.59085708449001</v>
      </c>
      <c r="BK67" s="1">
        <f>AX80-BJ67</f>
        <v>62.168142915509975</v>
      </c>
    </row>
    <row r="68" spans="1:63" x14ac:dyDescent="0.2">
      <c r="A68" s="1">
        <v>8137.5082911099998</v>
      </c>
      <c r="B68" s="1">
        <v>135.01679999999999</v>
      </c>
      <c r="D68" s="1">
        <v>8453.2643211899995</v>
      </c>
      <c r="E68" s="1">
        <v>148.40459999999999</v>
      </c>
      <c r="L68" s="1" t="s">
        <v>199</v>
      </c>
      <c r="M68" s="1">
        <f>0.0118*A87 + 81.995</f>
        <v>218.55064674126001</v>
      </c>
      <c r="N68" s="1">
        <f xml:space="preserve"> B87-M68</f>
        <v>28.63655325873998</v>
      </c>
      <c r="P68" s="1" t="s">
        <v>1</v>
      </c>
      <c r="Q68" s="1">
        <f>0.0081*D85 + 25.367</f>
        <v>119.69803412339</v>
      </c>
      <c r="R68" s="1">
        <f>E85-Q68</f>
        <v>60.327765876610002</v>
      </c>
      <c r="U68" s="1">
        <v>8364.4360918399998</v>
      </c>
      <c r="V68" s="1">
        <v>236.41390000000001</v>
      </c>
      <c r="AF68" s="1">
        <v>10410.5991691</v>
      </c>
      <c r="AG68" s="1">
        <f>-0.0052*AF68+223.86</f>
        <v>169.72488432068002</v>
      </c>
      <c r="AH68" s="1">
        <f>V79-AG68</f>
        <v>33.099515679319978</v>
      </c>
      <c r="AR68" s="1" t="s">
        <v>199</v>
      </c>
      <c r="AS68" s="1">
        <f>0.0179*A87-16.578</f>
        <v>190.56997259903</v>
      </c>
      <c r="AT68" s="1">
        <f>B87-AS68</f>
        <v>56.617227400969995</v>
      </c>
      <c r="AW68" s="1">
        <v>8101.6610277899999</v>
      </c>
      <c r="AX68" s="1">
        <v>154.19059999999999</v>
      </c>
      <c r="BI68" s="1">
        <v>10441.757202500001</v>
      </c>
      <c r="BJ68" s="1">
        <f>0.0227*BI68-73.351</f>
        <v>163.67688849675002</v>
      </c>
      <c r="BK68" s="1">
        <f>AX81-BJ68</f>
        <v>62.90341150324997</v>
      </c>
    </row>
    <row r="69" spans="1:63" x14ac:dyDescent="0.2">
      <c r="A69" s="1">
        <v>8318.3101855299992</v>
      </c>
      <c r="B69" s="1">
        <v>139.32689999999999</v>
      </c>
      <c r="D69" s="1">
        <v>8641.0747699900003</v>
      </c>
      <c r="E69" s="1">
        <v>149.23699999999999</v>
      </c>
      <c r="L69" s="1" t="s">
        <v>198</v>
      </c>
      <c r="M69" s="1">
        <f>0.0118*A88 + 81.995</f>
        <v>220.68380577972002</v>
      </c>
      <c r="N69" s="1">
        <f xml:space="preserve"> B88-M69</f>
        <v>35.848094220279989</v>
      </c>
      <c r="P69" s="1" t="s">
        <v>0</v>
      </c>
      <c r="Q69" s="1">
        <f>0.0081*D86 + 25.367</f>
        <v>121.21906062029001</v>
      </c>
      <c r="R69" s="1">
        <f>E86-Q69</f>
        <v>58.307839379710003</v>
      </c>
      <c r="U69" s="1">
        <v>8550.4260488500004</v>
      </c>
      <c r="V69" s="1">
        <v>229.02359999999999</v>
      </c>
      <c r="AF69" s="1">
        <v>10596.6438769</v>
      </c>
      <c r="AG69" s="1">
        <f>-0.0052*AF69+223.86</f>
        <v>168.75745184012001</v>
      </c>
      <c r="AH69" s="1">
        <f>V80-AG69</f>
        <v>24.089048159879979</v>
      </c>
      <c r="AR69" s="1" t="s">
        <v>198</v>
      </c>
      <c r="AS69" s="1">
        <f>0.0179*A88-16.578</f>
        <v>193.80586639466</v>
      </c>
      <c r="AT69" s="1">
        <f>B88-AS69</f>
        <v>62.726033605340007</v>
      </c>
      <c r="AW69" s="1">
        <v>8281.6744577999998</v>
      </c>
      <c r="AX69" s="1">
        <v>162.65219999999999</v>
      </c>
      <c r="BI69" s="1">
        <v>10621.7575877</v>
      </c>
      <c r="BJ69" s="1">
        <f>0.0227*BI69-73.351</f>
        <v>167.76289724079001</v>
      </c>
      <c r="BK69" s="1">
        <f>AX82-BJ69</f>
        <v>63.92260275920998</v>
      </c>
    </row>
    <row r="70" spans="1:63" x14ac:dyDescent="0.2">
      <c r="A70" s="1">
        <v>8499.1107190599996</v>
      </c>
      <c r="B70" s="1">
        <v>142.41990000000001</v>
      </c>
      <c r="D70" s="1">
        <v>8828.8834880100003</v>
      </c>
      <c r="E70" s="1">
        <v>150.5889</v>
      </c>
      <c r="L70" s="1" t="s">
        <v>196</v>
      </c>
      <c r="M70" s="1">
        <f>0.0118*A89 + 81.995</f>
        <v>222.81694895897999</v>
      </c>
      <c r="N70" s="1">
        <f xml:space="preserve"> B89-M70</f>
        <v>38.985151041020004</v>
      </c>
      <c r="P70" s="1" t="s">
        <v>197</v>
      </c>
      <c r="Q70" s="1">
        <f>0.0081*D87 + 25.367</f>
        <v>122.74007312039001</v>
      </c>
      <c r="R70" s="1">
        <f>E87-Q70</f>
        <v>63.655626879609997</v>
      </c>
      <c r="U70" s="1">
        <v>8736.4209739500002</v>
      </c>
      <c r="V70" s="1">
        <v>227.95240000000001</v>
      </c>
      <c r="AF70" s="1">
        <v>10782.6935732</v>
      </c>
      <c r="AG70" s="1">
        <f>-0.0052*AF70+223.86</f>
        <v>167.78999341936003</v>
      </c>
      <c r="AH70" s="1">
        <f>V81-AG70</f>
        <v>22.954406580639983</v>
      </c>
      <c r="AR70" s="1" t="s">
        <v>196</v>
      </c>
      <c r="AS70" s="1">
        <f>0.0179*A89-16.578</f>
        <v>197.04173613269</v>
      </c>
      <c r="AT70" s="1">
        <f>B89-AS70</f>
        <v>64.760363867309991</v>
      </c>
      <c r="AW70" s="1">
        <v>8461.6868795299997</v>
      </c>
      <c r="AX70" s="1">
        <v>170.447</v>
      </c>
      <c r="BI70" s="1">
        <v>10801.756975</v>
      </c>
      <c r="BJ70" s="1">
        <f>0.0227*BI70-73.351</f>
        <v>171.84888333250001</v>
      </c>
      <c r="BK70" s="1">
        <f>AX83-BJ70</f>
        <v>66.7738166675</v>
      </c>
    </row>
    <row r="71" spans="1:63" x14ac:dyDescent="0.2">
      <c r="A71" s="1">
        <v>8679.9098925899998</v>
      </c>
      <c r="B71" s="1">
        <v>143.9109</v>
      </c>
      <c r="D71" s="1">
        <v>9016.6904754299994</v>
      </c>
      <c r="E71" s="1">
        <v>152.6815</v>
      </c>
      <c r="L71" s="1" t="s">
        <v>194</v>
      </c>
      <c r="M71" s="1">
        <f>0.0118*A90 + 81.995</f>
        <v>224.95007628848001</v>
      </c>
      <c r="N71" s="1">
        <f xml:space="preserve"> B90-M71</f>
        <v>39.902423711520015</v>
      </c>
      <c r="P71" s="1" t="s">
        <v>195</v>
      </c>
      <c r="Q71" s="1">
        <f>0.0081*D88 + 25.367</f>
        <v>124.26107162693</v>
      </c>
      <c r="R71" s="1">
        <f>E88-Q71</f>
        <v>70.066528373069985</v>
      </c>
      <c r="U71" s="1">
        <v>8922.4208689799998</v>
      </c>
      <c r="V71" s="1">
        <v>228.02500000000001</v>
      </c>
      <c r="AF71" s="1">
        <v>10968.748259800001</v>
      </c>
      <c r="AG71" s="1">
        <f>-0.0052*AF71+223.86</f>
        <v>166.82250904904001</v>
      </c>
      <c r="AH71" s="1">
        <f>V82-AG71</f>
        <v>26.141890950960004</v>
      </c>
      <c r="AR71" s="1" t="s">
        <v>194</v>
      </c>
      <c r="AS71" s="1">
        <f>0.0179*A90-16.578</f>
        <v>200.27758182744</v>
      </c>
      <c r="AT71" s="1">
        <f>B90-AS71</f>
        <v>64.574918172560018</v>
      </c>
      <c r="AW71" s="1">
        <v>8641.6982937899993</v>
      </c>
      <c r="AX71" s="1">
        <v>175.42789999999999</v>
      </c>
      <c r="BI71" s="1">
        <v>10981.7553653</v>
      </c>
      <c r="BJ71" s="1">
        <f>0.0227*BI71-73.351</f>
        <v>175.93484679231</v>
      </c>
      <c r="BK71" s="1">
        <f>AX84-BJ71</f>
        <v>71.308453207690008</v>
      </c>
    </row>
    <row r="72" spans="1:63" x14ac:dyDescent="0.2">
      <c r="A72" s="1">
        <v>8860.7077070100004</v>
      </c>
      <c r="B72" s="1">
        <v>155.84809999999999</v>
      </c>
      <c r="D72" s="1">
        <v>9204.4957324200004</v>
      </c>
      <c r="E72" s="1">
        <v>156.49879999999999</v>
      </c>
      <c r="L72" s="1" t="s">
        <v>192</v>
      </c>
      <c r="M72" s="1">
        <f>0.0118*A91 + 81.995</f>
        <v>227.08318778001998</v>
      </c>
      <c r="N72" s="1">
        <f xml:space="preserve"> B91-M72</f>
        <v>42.018812219979992</v>
      </c>
      <c r="P72" s="1" t="s">
        <v>193</v>
      </c>
      <c r="Q72" s="1">
        <f>0.0081*D89 + 25.367</f>
        <v>125.78205613991</v>
      </c>
      <c r="R72" s="1">
        <f>E89-Q72</f>
        <v>72.387343860089999</v>
      </c>
      <c r="U72" s="1">
        <v>9108.4257357900005</v>
      </c>
      <c r="V72" s="1">
        <v>224.10900000000001</v>
      </c>
      <c r="AF72" s="1">
        <v>11154.807938600001</v>
      </c>
      <c r="AG72" s="1">
        <f>-0.0052*AF72+223.86</f>
        <v>165.85499871928002</v>
      </c>
      <c r="AH72" s="1">
        <f>V83-AG72</f>
        <v>28.180701280719973</v>
      </c>
      <c r="AR72" s="1" t="s">
        <v>192</v>
      </c>
      <c r="AS72" s="1">
        <f>0.0179*A91-16.578</f>
        <v>203.51340349680999</v>
      </c>
      <c r="AT72" s="1">
        <f>B91-AS72</f>
        <v>65.58859650318999</v>
      </c>
      <c r="AW72" s="1">
        <v>8821.7087013799992</v>
      </c>
      <c r="AX72" s="1">
        <v>175.17850000000001</v>
      </c>
      <c r="BI72" s="1">
        <v>11161.7527594</v>
      </c>
      <c r="BJ72" s="1">
        <f>0.0227*BI72-73.351</f>
        <v>180.02078763838003</v>
      </c>
      <c r="BK72" s="1">
        <f>AX85-BJ72</f>
        <v>79.226912361619981</v>
      </c>
    </row>
    <row r="73" spans="1:63" x14ac:dyDescent="0.2">
      <c r="A73" s="1">
        <v>9041.5041632199991</v>
      </c>
      <c r="B73" s="1">
        <v>173.21700000000001</v>
      </c>
      <c r="D73" s="1">
        <v>9392.2992591599996</v>
      </c>
      <c r="E73" s="1">
        <v>160.4177</v>
      </c>
      <c r="L73" s="1" t="s">
        <v>190</v>
      </c>
      <c r="M73" s="1">
        <f>0.0118*A92 + 81.995</f>
        <v>229.21628344422001</v>
      </c>
      <c r="N73" s="1">
        <f xml:space="preserve"> B92-M73</f>
        <v>47.582016555779973</v>
      </c>
      <c r="P73" s="1" t="s">
        <v>191</v>
      </c>
      <c r="Q73" s="1">
        <f>0.0081*D90 + 25.367</f>
        <v>127.30302666176</v>
      </c>
      <c r="R73" s="1">
        <f>E90-Q73</f>
        <v>70.155073338240001</v>
      </c>
      <c r="U73" s="1">
        <v>9294.4355762300002</v>
      </c>
      <c r="V73" s="1">
        <v>216.93549999999999</v>
      </c>
      <c r="AF73" s="1">
        <v>11340.8726114</v>
      </c>
      <c r="AG73" s="1">
        <f>-0.0052*AF73+223.86</f>
        <v>164.88746242072</v>
      </c>
      <c r="AH73" s="1">
        <f>V84-AG73</f>
        <v>27.415337579279992</v>
      </c>
      <c r="AR73" s="1" t="s">
        <v>190</v>
      </c>
      <c r="AS73" s="1">
        <f>0.0179*A92-16.578</f>
        <v>206.74920115691</v>
      </c>
      <c r="AT73" s="1">
        <f>B92-AS73</f>
        <v>70.049098843089979</v>
      </c>
      <c r="AW73" s="1">
        <v>9001.7181031100008</v>
      </c>
      <c r="AX73" s="1">
        <v>175.666</v>
      </c>
      <c r="BI73" s="1">
        <v>11341.749158099999</v>
      </c>
      <c r="BJ73" s="1">
        <f>0.0227*BI73-73.351</f>
        <v>184.10670588887001</v>
      </c>
      <c r="BK73" s="1">
        <f>AX86-BJ73</f>
        <v>90.167294111129991</v>
      </c>
    </row>
    <row r="74" spans="1:63" x14ac:dyDescent="0.2">
      <c r="A74" s="1">
        <v>9222.2992620999994</v>
      </c>
      <c r="B74" s="1">
        <v>183.84690000000001</v>
      </c>
      <c r="D74" s="1">
        <v>9580.1010557999998</v>
      </c>
      <c r="E74" s="1">
        <v>161.22800000000001</v>
      </c>
      <c r="L74" s="1" t="s">
        <v>188</v>
      </c>
      <c r="M74" s="1">
        <f>0.0118*A93 + 81.995</f>
        <v>231.34936329051999</v>
      </c>
      <c r="N74" s="1">
        <f xml:space="preserve"> B93-M74</f>
        <v>52.059336709480021</v>
      </c>
      <c r="P74" s="1" t="s">
        <v>189</v>
      </c>
      <c r="Q74" s="1">
        <f>0.0081*D91 + 25.367</f>
        <v>128.82398319328999</v>
      </c>
      <c r="R74" s="1">
        <f>E91-Q74</f>
        <v>70.928816806710017</v>
      </c>
      <c r="U74" s="1">
        <v>9480.4503921699998</v>
      </c>
      <c r="V74" s="1">
        <v>211.6574</v>
      </c>
      <c r="AF74" s="1">
        <v>11526.9422801</v>
      </c>
      <c r="AG74" s="1">
        <f>-0.0052*AF74+223.86</f>
        <v>163.91990014348002</v>
      </c>
      <c r="AH74" s="1">
        <f>V85-AG74</f>
        <v>24.764699856519968</v>
      </c>
      <c r="AR74" s="1" t="s">
        <v>188</v>
      </c>
      <c r="AS74" s="1">
        <f>0.0179*A93-16.578</f>
        <v>209.98497482205997</v>
      </c>
      <c r="AT74" s="1">
        <f>B93-AS74</f>
        <v>73.423725177940042</v>
      </c>
      <c r="AW74" s="1">
        <v>9181.7264997900002</v>
      </c>
      <c r="AX74" s="1">
        <v>185.39689999999999</v>
      </c>
      <c r="BI74" s="1">
        <v>11521.7445622</v>
      </c>
      <c r="BJ74" s="1">
        <f>0.0227*BI74-73.351</f>
        <v>188.19260156194002</v>
      </c>
      <c r="BK74" s="1">
        <f>AX87-BJ74</f>
        <v>99.738498438059992</v>
      </c>
    </row>
    <row r="75" spans="1:63" x14ac:dyDescent="0.2">
      <c r="A75" s="1">
        <v>9403.0930045500008</v>
      </c>
      <c r="B75" s="1">
        <v>183.4545</v>
      </c>
      <c r="D75" s="1">
        <v>9767.9011225199993</v>
      </c>
      <c r="E75" s="1">
        <v>160.0043</v>
      </c>
      <c r="L75" s="1" t="s">
        <v>186</v>
      </c>
      <c r="M75" s="1">
        <f>0.0118*A94 + 81.995</f>
        <v>233.48242733072001</v>
      </c>
      <c r="N75" s="1">
        <f xml:space="preserve"> B94-M75</f>
        <v>45.482572669279961</v>
      </c>
      <c r="P75" s="1" t="s">
        <v>187</v>
      </c>
      <c r="Q75" s="1">
        <f>0.0081*D92 + 25.367</f>
        <v>130.34492573611999</v>
      </c>
      <c r="R75" s="1">
        <f>E92-Q75</f>
        <v>75.774574263879998</v>
      </c>
      <c r="U75" s="1">
        <v>9666.4701854499999</v>
      </c>
      <c r="V75" s="1">
        <v>210.61859999999999</v>
      </c>
      <c r="AF75" s="1">
        <v>11713.016946600001</v>
      </c>
      <c r="AG75" s="1">
        <f>-0.0052*AF75+223.86</f>
        <v>162.95231187768002</v>
      </c>
      <c r="AH75" s="1">
        <f>V86-AG75</f>
        <v>20.290688122319978</v>
      </c>
      <c r="AR75" s="1" t="s">
        <v>186</v>
      </c>
      <c r="AS75" s="1">
        <f>0.0179*A94-16.578</f>
        <v>213.22072451016001</v>
      </c>
      <c r="AT75" s="1">
        <f>B94-AS75</f>
        <v>65.744275489839964</v>
      </c>
      <c r="AW75" s="1">
        <v>9361.7338922100007</v>
      </c>
      <c r="AX75" s="1">
        <v>196.8466</v>
      </c>
      <c r="BI75" s="1">
        <v>11701.7389724</v>
      </c>
      <c r="BJ75" s="1">
        <f>0.0227*BI75-73.351</f>
        <v>192.27847467348005</v>
      </c>
      <c r="BK75" s="1">
        <f>AX88-BJ75</f>
        <v>103.90652532651995</v>
      </c>
    </row>
    <row r="76" spans="1:63" x14ac:dyDescent="0.2">
      <c r="A76" s="1">
        <v>9583.8853914600004</v>
      </c>
      <c r="B76" s="1">
        <v>178.95359999999999</v>
      </c>
      <c r="D76" s="1">
        <v>9955.6994594999996</v>
      </c>
      <c r="E76" s="1">
        <v>160.49770000000001</v>
      </c>
      <c r="L76" s="1" t="s">
        <v>184</v>
      </c>
      <c r="M76" s="1">
        <f>0.0118*A95 + 81.995</f>
        <v>235.61547557308</v>
      </c>
      <c r="N76" s="1">
        <f xml:space="preserve"> B95-M76</f>
        <v>31.662924426919972</v>
      </c>
      <c r="P76" s="1" t="s">
        <v>185</v>
      </c>
      <c r="Q76" s="1">
        <f>0.0081*D93 + 25.367</f>
        <v>131.86585429186999</v>
      </c>
      <c r="R76" s="1">
        <f>E93-Q76</f>
        <v>76.895045708129999</v>
      </c>
      <c r="U76" s="1">
        <v>9852.4949579299991</v>
      </c>
      <c r="V76" s="1">
        <v>212.41229999999999</v>
      </c>
      <c r="AF76" s="1">
        <v>11899.096612699999</v>
      </c>
      <c r="AG76" s="1">
        <f>-0.0052*AF76+223.86</f>
        <v>161.98469761396001</v>
      </c>
      <c r="AH76" s="1">
        <f>V87-AG76</f>
        <v>13.976002386039994</v>
      </c>
      <c r="AR76" s="1" t="s">
        <v>184</v>
      </c>
      <c r="AS76" s="1">
        <f>0.0179*A95-16.578</f>
        <v>216.45645023373999</v>
      </c>
      <c r="AT76" s="1">
        <f>B95-AS76</f>
        <v>50.821949766259991</v>
      </c>
      <c r="AW76" s="1">
        <v>9541.7402811899992</v>
      </c>
      <c r="AX76" s="1">
        <v>204.50059999999999</v>
      </c>
      <c r="BI76" s="1">
        <v>11881.7323896</v>
      </c>
      <c r="BJ76" s="1">
        <f>0.0227*BI76-73.351</f>
        <v>196.36432524392001</v>
      </c>
      <c r="BK76" s="1">
        <f>AX89-BJ76</f>
        <v>102.63917475607997</v>
      </c>
    </row>
    <row r="77" spans="1:63" x14ac:dyDescent="0.2">
      <c r="A77" s="1">
        <v>9764.6764237099997</v>
      </c>
      <c r="B77" s="1">
        <v>179.18780000000001</v>
      </c>
      <c r="D77" s="1">
        <v>10143.496066899999</v>
      </c>
      <c r="E77" s="1">
        <v>163.2603</v>
      </c>
      <c r="L77" s="1" t="s">
        <v>182</v>
      </c>
      <c r="M77" s="1">
        <f>0.0118*A96 + 81.995</f>
        <v>237.7485080294</v>
      </c>
      <c r="N77" s="1">
        <f xml:space="preserve"> B96-M77</f>
        <v>24.670591970600015</v>
      </c>
      <c r="P77" s="1" t="s">
        <v>183</v>
      </c>
      <c r="Q77" s="1">
        <f>0.0081*D94 + 25.367</f>
        <v>133.38676886054</v>
      </c>
      <c r="R77" s="1">
        <f>E94-Q77</f>
        <v>77.22173113945999</v>
      </c>
      <c r="U77" s="1">
        <v>10038.5247115</v>
      </c>
      <c r="V77" s="1">
        <v>213.58260000000001</v>
      </c>
      <c r="AF77" s="1">
        <v>12085.1812802</v>
      </c>
      <c r="AG77" s="1">
        <f>-0.0052*AF77+223.86</f>
        <v>161.01705734296002</v>
      </c>
      <c r="AH77" s="1">
        <f>V88-AG77</f>
        <v>6.0901426570399906</v>
      </c>
      <c r="AR77" s="1" t="s">
        <v>182</v>
      </c>
      <c r="AS77" s="1">
        <f>0.0179*A96-16.578</f>
        <v>219.6921520107</v>
      </c>
      <c r="AT77" s="1">
        <f>B96-AS77</f>
        <v>42.726947989300015</v>
      </c>
      <c r="AW77" s="1">
        <v>9721.7456675199992</v>
      </c>
      <c r="AX77" s="1">
        <v>209.73830000000001</v>
      </c>
      <c r="BI77" s="1">
        <v>12061.7248146</v>
      </c>
      <c r="BJ77" s="1">
        <f>0.0227*BI77-73.351</f>
        <v>200.45015329142001</v>
      </c>
      <c r="BK77" s="1">
        <f>AX90-BJ77</f>
        <v>98.413046708579998</v>
      </c>
    </row>
    <row r="78" spans="1:63" x14ac:dyDescent="0.2">
      <c r="A78" s="1">
        <v>9945.4661021899992</v>
      </c>
      <c r="B78" s="1">
        <v>185.74180000000001</v>
      </c>
      <c r="D78" s="1">
        <v>10331.2909449</v>
      </c>
      <c r="E78" s="1">
        <v>167.00880000000001</v>
      </c>
      <c r="L78" s="1" t="s">
        <v>180</v>
      </c>
      <c r="M78" s="1">
        <f>0.0118*A97 + 81.995</f>
        <v>239.8815247103</v>
      </c>
      <c r="N78" s="1">
        <f xml:space="preserve"> B97-M78</f>
        <v>27.581575289699998</v>
      </c>
      <c r="P78" s="1" t="s">
        <v>181</v>
      </c>
      <c r="Q78" s="1">
        <f>0.0081*D95 + 25.367</f>
        <v>134.90766944536998</v>
      </c>
      <c r="R78" s="1">
        <f>E95-Q78</f>
        <v>79.654030554630026</v>
      </c>
      <c r="U78" s="1">
        <v>10224.559447899999</v>
      </c>
      <c r="V78" s="1">
        <v>211.38079999999999</v>
      </c>
      <c r="AF78" s="1">
        <v>12271.270951</v>
      </c>
      <c r="AG78" s="1">
        <f>-0.0052*AF78+223.86</f>
        <v>160.04939105480003</v>
      </c>
      <c r="AH78" s="1">
        <f>V89-AG78</f>
        <v>6.2654089451999653</v>
      </c>
      <c r="AR78" s="1" t="s">
        <v>180</v>
      </c>
      <c r="AS78" s="1">
        <f>0.0179*A97-16.578</f>
        <v>222.92782985714999</v>
      </c>
      <c r="AT78" s="1">
        <f>B97-AS78</f>
        <v>44.53527014285001</v>
      </c>
      <c r="AW78" s="1">
        <v>9901.7500520199992</v>
      </c>
      <c r="AX78" s="1">
        <v>213.66630000000001</v>
      </c>
      <c r="BI78" s="1">
        <v>12241.716248299999</v>
      </c>
      <c r="BJ78" s="1">
        <f>0.0227*BI78-73.351</f>
        <v>204.53595883640997</v>
      </c>
      <c r="BK78" s="1">
        <f>AX91-BJ78</f>
        <v>92.655641163590019</v>
      </c>
    </row>
    <row r="79" spans="1:63" x14ac:dyDescent="0.2">
      <c r="A79" s="1">
        <v>10126.2544278</v>
      </c>
      <c r="B79" s="1">
        <v>191.7465</v>
      </c>
      <c r="D79" s="1">
        <v>10519.084093699999</v>
      </c>
      <c r="E79" s="1">
        <v>171.36789999999999</v>
      </c>
      <c r="L79" s="1" t="s">
        <v>178</v>
      </c>
      <c r="M79" s="1">
        <f>0.0118*A98 + 81.995</f>
        <v>242.0145256264</v>
      </c>
      <c r="N79" s="1">
        <f xml:space="preserve"> B98-M79</f>
        <v>30.206974373599991</v>
      </c>
      <c r="P79" s="1" t="s">
        <v>179</v>
      </c>
      <c r="Q79" s="1">
        <f>0.0081*D96 + 25.367</f>
        <v>136.42855604716999</v>
      </c>
      <c r="R79" s="1">
        <f>E96-Q79</f>
        <v>83.201743952830014</v>
      </c>
      <c r="U79" s="1">
        <v>10410.5991691</v>
      </c>
      <c r="V79" s="1">
        <v>202.8244</v>
      </c>
      <c r="AF79" s="1">
        <v>12457.3656271</v>
      </c>
      <c r="AG79" s="1">
        <f>-0.0052*AF79+223.86</f>
        <v>159.08169873908003</v>
      </c>
      <c r="AH79" s="1">
        <f>V90-AG79</f>
        <v>8.3335012609199737</v>
      </c>
      <c r="AR79" s="1" t="s">
        <v>178</v>
      </c>
      <c r="AS79" s="1">
        <f>0.0179*A98-16.578</f>
        <v>226.16348378919997</v>
      </c>
      <c r="AT79" s="1">
        <f>B98-AS79</f>
        <v>46.05801621080002</v>
      </c>
      <c r="AW79" s="1">
        <v>10081.753435500001</v>
      </c>
      <c r="AX79" s="1">
        <v>216.97239999999999</v>
      </c>
      <c r="BI79" s="1">
        <v>12421.706691199999</v>
      </c>
      <c r="BJ79" s="1">
        <f>0.0227*BI79-73.351</f>
        <v>208.62174189024</v>
      </c>
      <c r="BK79" s="1">
        <f>AX92-BJ79</f>
        <v>89.919558109759976</v>
      </c>
    </row>
    <row r="80" spans="1:63" x14ac:dyDescent="0.2">
      <c r="A80" s="1">
        <v>10307.0414014</v>
      </c>
      <c r="B80" s="1">
        <v>195.45740000000001</v>
      </c>
      <c r="D80" s="1">
        <v>10706.8755134</v>
      </c>
      <c r="E80" s="1">
        <v>176.06010000000001</v>
      </c>
      <c r="L80" s="1" t="s">
        <v>176</v>
      </c>
      <c r="M80" s="1">
        <f>0.0118*A99 + 81.995</f>
        <v>244.14751078713999</v>
      </c>
      <c r="N80" s="1">
        <f xml:space="preserve"> B99-M80</f>
        <v>28.70128921285999</v>
      </c>
      <c r="P80" s="1" t="s">
        <v>177</v>
      </c>
      <c r="Q80" s="1">
        <f>0.0081*D97 + 25.367</f>
        <v>137.94942866674998</v>
      </c>
      <c r="R80" s="1">
        <f>E97-Q80</f>
        <v>80.106771333250009</v>
      </c>
      <c r="U80" s="1">
        <v>10596.6438769</v>
      </c>
      <c r="V80" s="1">
        <v>192.84649999999999</v>
      </c>
      <c r="AF80" s="1">
        <v>12643.4653101</v>
      </c>
      <c r="AG80" s="1">
        <f>-0.0052*AF80+223.86</f>
        <v>158.11398038748001</v>
      </c>
      <c r="AH80" s="1">
        <f>V91-AG80</f>
        <v>11.114319612519978</v>
      </c>
      <c r="AR80" s="1" t="s">
        <v>176</v>
      </c>
      <c r="AS80" s="1">
        <f>0.0179*A99-16.578</f>
        <v>229.39911382116998</v>
      </c>
      <c r="AT80" s="1">
        <f>B99-AS80</f>
        <v>43.449686178830007</v>
      </c>
      <c r="AW80" s="1">
        <v>10261.7558187</v>
      </c>
      <c r="AX80" s="1">
        <v>221.75899999999999</v>
      </c>
      <c r="BI80" s="1">
        <v>12601.696144400001</v>
      </c>
      <c r="BJ80" s="1">
        <f>0.0227*BI80-73.351</f>
        <v>212.70750247788004</v>
      </c>
      <c r="BK80" s="1">
        <f>AX93-BJ80</f>
        <v>90.821097522119942</v>
      </c>
    </row>
    <row r="81" spans="1:63" x14ac:dyDescent="0.2">
      <c r="A81" s="1">
        <v>10487.827023899999</v>
      </c>
      <c r="B81" s="1">
        <v>202.38759999999999</v>
      </c>
      <c r="D81" s="1">
        <v>10894.665204200001</v>
      </c>
      <c r="E81" s="1">
        <v>182.25030000000001</v>
      </c>
      <c r="L81" s="1" t="s">
        <v>174</v>
      </c>
      <c r="M81" s="1">
        <f>0.0118*A100 + 81.995</f>
        <v>246.28048020314</v>
      </c>
      <c r="N81" s="1">
        <f xml:space="preserve"> B100-M81</f>
        <v>27.834619796859982</v>
      </c>
      <c r="P81" s="1" t="s">
        <v>175</v>
      </c>
      <c r="Q81" s="1">
        <f>0.0081*D98 + 25.367</f>
        <v>139.47028730572998</v>
      </c>
      <c r="R81" s="1">
        <f>E98-Q81</f>
        <v>76.912212694270011</v>
      </c>
      <c r="U81" s="1">
        <v>10782.6935732</v>
      </c>
      <c r="V81" s="1">
        <v>190.74440000000001</v>
      </c>
      <c r="AF81" s="1">
        <v>12829.570002099999</v>
      </c>
      <c r="AG81" s="1">
        <f>-0.0052*AF81+223.86</f>
        <v>157.14623598908003</v>
      </c>
      <c r="AH81" s="1">
        <f>V92-AG81</f>
        <v>10.688264010919966</v>
      </c>
      <c r="AR81" s="1" t="s">
        <v>174</v>
      </c>
      <c r="AS81" s="1">
        <f>0.0179*A100-16.578</f>
        <v>232.63471996916999</v>
      </c>
      <c r="AT81" s="1">
        <f>B100-AS81</f>
        <v>41.480380030829991</v>
      </c>
      <c r="AW81" s="1">
        <v>10441.757202500001</v>
      </c>
      <c r="AX81" s="1">
        <v>226.58029999999999</v>
      </c>
      <c r="BI81" s="1">
        <v>12781.684608600001</v>
      </c>
      <c r="BJ81" s="1">
        <f>0.0227*BI81-73.351</f>
        <v>216.79324061522004</v>
      </c>
      <c r="BK81" s="1">
        <f>AX94-BJ81</f>
        <v>92.278459384779978</v>
      </c>
    </row>
    <row r="82" spans="1:63" x14ac:dyDescent="0.2">
      <c r="A82" s="1">
        <v>10668.6112963</v>
      </c>
      <c r="B82" s="1">
        <v>213.75620000000001</v>
      </c>
      <c r="D82" s="1">
        <v>11082.4531663</v>
      </c>
      <c r="E82" s="1">
        <v>190.59299999999999</v>
      </c>
      <c r="L82" s="1" t="s">
        <v>172</v>
      </c>
      <c r="M82" s="1">
        <f>0.0118*A101 + 81.995</f>
        <v>248.41343388502</v>
      </c>
      <c r="N82" s="1">
        <f xml:space="preserve"> B101-M82</f>
        <v>30.586566114980002</v>
      </c>
      <c r="P82" s="1" t="s">
        <v>173</v>
      </c>
      <c r="Q82" s="1">
        <f>0.0081*D99 + 25.367</f>
        <v>140.99113196572998</v>
      </c>
      <c r="R82" s="1">
        <f>E99-Q82</f>
        <v>81.460868034270021</v>
      </c>
      <c r="U82" s="1">
        <v>10968.748259800001</v>
      </c>
      <c r="V82" s="1">
        <v>192.96440000000001</v>
      </c>
      <c r="AF82" s="1">
        <v>13015.6797047</v>
      </c>
      <c r="AG82" s="1">
        <f>-0.0052*AF82+223.86</f>
        <v>156.17846553556001</v>
      </c>
      <c r="AH82" s="1">
        <f>V93-AG82</f>
        <v>8.6935344644400061</v>
      </c>
      <c r="AR82" s="1" t="s">
        <v>172</v>
      </c>
      <c r="AS82" s="1">
        <f>0.0179*A101-16.578</f>
        <v>235.87030224930999</v>
      </c>
      <c r="AT82" s="1">
        <f>B101-AS82</f>
        <v>43.129697750690013</v>
      </c>
      <c r="AW82" s="1">
        <v>10621.7575877</v>
      </c>
      <c r="AX82" s="1">
        <v>231.68549999999999</v>
      </c>
      <c r="BI82" s="1">
        <v>12961.6720845</v>
      </c>
      <c r="BJ82" s="1">
        <f>0.0227*BI82-73.351</f>
        <v>220.87895631815002</v>
      </c>
      <c r="BK82" s="1">
        <f>AX95-BJ82</f>
        <v>92.325943681849992</v>
      </c>
    </row>
    <row r="83" spans="1:63" x14ac:dyDescent="0.2">
      <c r="A83" s="1">
        <v>10849.394219199999</v>
      </c>
      <c r="B83" s="1">
        <v>223.89760000000001</v>
      </c>
      <c r="D83" s="1">
        <v>11270.239399800001</v>
      </c>
      <c r="E83" s="1">
        <v>195.44909999999999</v>
      </c>
      <c r="L83" s="1" t="s">
        <v>170</v>
      </c>
      <c r="M83" s="1">
        <f>0.0118*A102 + 81.995</f>
        <v>250.54637184340001</v>
      </c>
      <c r="N83" s="1">
        <f xml:space="preserve"> B102-M83</f>
        <v>35.534128156599962</v>
      </c>
      <c r="P83" s="1" t="s">
        <v>171</v>
      </c>
      <c r="Q83" s="1">
        <f>0.0081*D100 + 25.367</f>
        <v>142.51196264836997</v>
      </c>
      <c r="R83" s="1">
        <f>E100-Q83</f>
        <v>85.153537351630035</v>
      </c>
      <c r="U83" s="1">
        <v>11154.807938600001</v>
      </c>
      <c r="V83" s="1">
        <v>194.03569999999999</v>
      </c>
      <c r="AF83" s="1">
        <v>13201.794420099999</v>
      </c>
      <c r="AG83" s="1">
        <f>-0.0052*AF83+223.86</f>
        <v>155.21066901548002</v>
      </c>
      <c r="AH83" s="1">
        <f>V94-AG83</f>
        <v>6.2208309845199778</v>
      </c>
      <c r="AR83" s="1" t="s">
        <v>170</v>
      </c>
      <c r="AS83" s="1">
        <f>0.0179*A102-16.578</f>
        <v>239.10586067770001</v>
      </c>
      <c r="AT83" s="1">
        <f>B102-AS83</f>
        <v>46.974639322299964</v>
      </c>
      <c r="AW83" s="1">
        <v>10801.756975</v>
      </c>
      <c r="AX83" s="1">
        <v>238.62270000000001</v>
      </c>
      <c r="BI83" s="1">
        <v>13141.658573000001</v>
      </c>
      <c r="BJ83" s="1">
        <f>0.0227*BI83-73.351</f>
        <v>224.96464960710006</v>
      </c>
      <c r="BK83" s="1">
        <f>AX96-BJ83</f>
        <v>91.379350392899937</v>
      </c>
    </row>
    <row r="84" spans="1:63" x14ac:dyDescent="0.2">
      <c r="A84" s="1">
        <v>11030.175793799999</v>
      </c>
      <c r="B84" s="1">
        <v>232.73560000000001</v>
      </c>
      <c r="D84" s="1">
        <v>11458.023905</v>
      </c>
      <c r="E84" s="1">
        <v>189.33439999999999</v>
      </c>
      <c r="L84" s="1" t="s">
        <v>168</v>
      </c>
      <c r="M84" s="1">
        <f>0.0118*A103 + 81.995</f>
        <v>252.67929408890001</v>
      </c>
      <c r="N84" s="1">
        <f xml:space="preserve"> B103-M84</f>
        <v>41.513005911099981</v>
      </c>
      <c r="P84" s="1" t="s">
        <v>169</v>
      </c>
      <c r="Q84" s="1">
        <f>0.0081*D101 + 25.367</f>
        <v>144.03277935445999</v>
      </c>
      <c r="R84" s="1">
        <f>E101-Q84</f>
        <v>87.720820645540016</v>
      </c>
      <c r="U84" s="1">
        <v>11340.8726114</v>
      </c>
      <c r="V84" s="1">
        <v>192.30279999999999</v>
      </c>
      <c r="AF84" s="1">
        <v>13387.914149800001</v>
      </c>
      <c r="AG84" s="1">
        <f>-0.0052*AF84+223.86</f>
        <v>154.24284642104001</v>
      </c>
      <c r="AH84" s="1">
        <f>V95-AG84</f>
        <v>7.4935535789599896</v>
      </c>
      <c r="AR84" s="1" t="s">
        <v>168</v>
      </c>
      <c r="AS84" s="1">
        <f>0.0179*A103-16.578</f>
        <v>242.34139527044996</v>
      </c>
      <c r="AT84" s="1">
        <f>B103-AS84</f>
        <v>51.850904729550024</v>
      </c>
      <c r="AW84" s="1">
        <v>10981.7553653</v>
      </c>
      <c r="AX84" s="1">
        <v>247.2433</v>
      </c>
      <c r="BI84" s="1">
        <v>13321.644075</v>
      </c>
      <c r="BJ84" s="1">
        <f>0.0227*BI84-73.351</f>
        <v>229.05032050250003</v>
      </c>
      <c r="BK84" s="1">
        <f>AX97-BJ84</f>
        <v>91.726379497499977</v>
      </c>
    </row>
    <row r="85" spans="1:63" x14ac:dyDescent="0.2">
      <c r="A85" s="1">
        <v>11210.9560208</v>
      </c>
      <c r="B85" s="1">
        <v>239.93889999999999</v>
      </c>
      <c r="D85" s="1">
        <v>11645.8066819</v>
      </c>
      <c r="E85" s="1">
        <v>180.0258</v>
      </c>
      <c r="L85" s="1" t="s">
        <v>166</v>
      </c>
      <c r="M85" s="1">
        <f>0.0118*A104 + 81.995</f>
        <v>254.81220063096001</v>
      </c>
      <c r="N85" s="1">
        <f xml:space="preserve"> B104-M85</f>
        <v>48.105999369040006</v>
      </c>
      <c r="P85" s="1" t="s">
        <v>167</v>
      </c>
      <c r="Q85" s="1">
        <f>0.0081*D102 + 25.367</f>
        <v>145.55358208561998</v>
      </c>
      <c r="R85" s="1">
        <f>E102-Q85</f>
        <v>89.758517914380008</v>
      </c>
      <c r="U85" s="1">
        <v>11526.9422801</v>
      </c>
      <c r="V85" s="1">
        <v>188.68459999999999</v>
      </c>
      <c r="AF85" s="1">
        <v>13574.038895899999</v>
      </c>
      <c r="AG85" s="1">
        <f>-0.0052*AF85+223.86</f>
        <v>153.27499774132002</v>
      </c>
      <c r="AH85" s="1">
        <f>V96-AG85</f>
        <v>12.398802258679979</v>
      </c>
      <c r="AR85" s="1" t="s">
        <v>166</v>
      </c>
      <c r="AS85" s="1">
        <f>0.0179*A104-16.578</f>
        <v>245.57690604187999</v>
      </c>
      <c r="AT85" s="1">
        <f>B104-AS85</f>
        <v>57.341293958120019</v>
      </c>
      <c r="AW85" s="1">
        <v>11161.7527594</v>
      </c>
      <c r="AX85" s="1">
        <v>259.24770000000001</v>
      </c>
      <c r="BI85" s="1">
        <v>13501.628591000001</v>
      </c>
      <c r="BJ85" s="1">
        <f>0.0227*BI85-73.351</f>
        <v>233.13596901570003</v>
      </c>
      <c r="BK85" s="1">
        <f>AX98-BJ85</f>
        <v>95.719930984299992</v>
      </c>
    </row>
    <row r="86" spans="1:63" x14ac:dyDescent="0.2">
      <c r="A86" s="1">
        <v>11391.734901100001</v>
      </c>
      <c r="B86" s="1">
        <v>241.69120000000001</v>
      </c>
      <c r="D86" s="1">
        <v>11833.587730900001</v>
      </c>
      <c r="E86" s="1">
        <v>179.52690000000001</v>
      </c>
      <c r="L86" s="1" t="s">
        <v>164</v>
      </c>
      <c r="M86" s="1">
        <f>0.0118*A105 + 81.995</f>
        <v>256.94509148138002</v>
      </c>
      <c r="N86" s="1">
        <f xml:space="preserve"> B105-M86</f>
        <v>50.526708518619955</v>
      </c>
      <c r="P86" s="1" t="s">
        <v>165</v>
      </c>
      <c r="Q86" s="1">
        <f>0.0081*D103 + 25.367</f>
        <v>147.07437084347001</v>
      </c>
      <c r="R86" s="1">
        <f>E103-Q86</f>
        <v>92.697829156529991</v>
      </c>
      <c r="U86" s="1">
        <v>11713.016946600001</v>
      </c>
      <c r="V86" s="1">
        <v>183.24299999999999</v>
      </c>
      <c r="AF86" s="1">
        <v>13760.168660200001</v>
      </c>
      <c r="AG86" s="1">
        <f>-0.0052*AF86+223.86</f>
        <v>152.30712296696001</v>
      </c>
      <c r="AH86" s="1">
        <f>V97-AG86</f>
        <v>18.133877033039994</v>
      </c>
      <c r="AR86" s="1" t="s">
        <v>164</v>
      </c>
      <c r="AS86" s="1">
        <f>0.0179*A105-16.578</f>
        <v>248.81239300988997</v>
      </c>
      <c r="AT86" s="1">
        <f>B105-AS86</f>
        <v>58.65940699011</v>
      </c>
      <c r="AW86" s="1">
        <v>11341.749158099999</v>
      </c>
      <c r="AX86" s="1">
        <v>274.274</v>
      </c>
      <c r="BI86" s="1">
        <v>13681.612122099999</v>
      </c>
      <c r="BJ86" s="1">
        <f>0.0227*BI86-73.351</f>
        <v>237.22159517167</v>
      </c>
      <c r="BK86" s="1">
        <f>AX99-BJ86</f>
        <v>101.54750482832998</v>
      </c>
    </row>
    <row r="87" spans="1:63" x14ac:dyDescent="0.2">
      <c r="A87" s="1">
        <v>11572.5124357</v>
      </c>
      <c r="B87" s="1">
        <v>247.18719999999999</v>
      </c>
      <c r="D87" s="1">
        <v>12021.367051900001</v>
      </c>
      <c r="E87" s="1">
        <v>186.39570000000001</v>
      </c>
      <c r="L87" s="1" t="s">
        <v>162</v>
      </c>
      <c r="M87" s="1">
        <f>0.0118*A106 + 81.995</f>
        <v>259.07796664841999</v>
      </c>
      <c r="N87" s="1">
        <f xml:space="preserve"> B106-M87</f>
        <v>47.666533351580028</v>
      </c>
      <c r="P87" s="1" t="s">
        <v>163</v>
      </c>
      <c r="Q87" s="1">
        <f>0.0081*D104 + 25.367</f>
        <v>148.59514562882001</v>
      </c>
      <c r="R87" s="1">
        <f>E104-Q87</f>
        <v>98.100454371180007</v>
      </c>
      <c r="U87" s="1">
        <v>11899.096612699999</v>
      </c>
      <c r="V87" s="1">
        <v>175.9607</v>
      </c>
      <c r="AF87" s="1">
        <v>13946.303444499999</v>
      </c>
      <c r="AG87" s="1">
        <f>-0.0052*AF87+223.86</f>
        <v>151.33922208860002</v>
      </c>
      <c r="AH87" s="1">
        <f>V98-AG87</f>
        <v>25.75137791139997</v>
      </c>
      <c r="AR87" s="1" t="s">
        <v>162</v>
      </c>
      <c r="AS87" s="1">
        <f>0.0179*A106-16.578</f>
        <v>252.04785618701001</v>
      </c>
      <c r="AT87" s="1">
        <f>B106-AS87</f>
        <v>54.696643812990004</v>
      </c>
      <c r="AW87" s="1">
        <v>11521.7445622</v>
      </c>
      <c r="AX87" s="1">
        <v>287.93110000000001</v>
      </c>
      <c r="BI87" s="1">
        <v>13861.594669</v>
      </c>
      <c r="BJ87" s="1">
        <f>0.0227*BI87-73.351</f>
        <v>241.30719898630002</v>
      </c>
      <c r="BK87" s="1">
        <f>AX100-BJ87</f>
        <v>109.51560101369995</v>
      </c>
    </row>
    <row r="88" spans="1:63" x14ac:dyDescent="0.2">
      <c r="A88" s="1">
        <v>11753.2886254</v>
      </c>
      <c r="B88" s="1">
        <v>256.53190000000001</v>
      </c>
      <c r="D88" s="1">
        <v>12209.144645300001</v>
      </c>
      <c r="E88" s="1">
        <v>194.32759999999999</v>
      </c>
      <c r="L88" s="1" t="s">
        <v>160</v>
      </c>
      <c r="M88" s="1">
        <f>0.0118*A107 + 81.995</f>
        <v>261.21082614505997</v>
      </c>
      <c r="N88" s="1">
        <f xml:space="preserve"> B107-M88</f>
        <v>42.123373854940041</v>
      </c>
      <c r="P88" s="1" t="s">
        <v>161</v>
      </c>
      <c r="Q88" s="1">
        <f>0.0081*D105 + 25.367</f>
        <v>150.11590644328999</v>
      </c>
      <c r="R88" s="1">
        <f>E105-Q88</f>
        <v>104.15139355671002</v>
      </c>
      <c r="U88" s="1">
        <v>12085.1812802</v>
      </c>
      <c r="V88" s="1">
        <v>167.10720000000001</v>
      </c>
      <c r="AF88" s="1">
        <v>14132.4432507</v>
      </c>
      <c r="AG88" s="1">
        <f>-0.0052*AF88+223.86</f>
        <v>150.37129509636003</v>
      </c>
      <c r="AH88" s="1">
        <f>V99-AG88</f>
        <v>28.869304903639971</v>
      </c>
      <c r="AR88" s="1" t="s">
        <v>160</v>
      </c>
      <c r="AS88" s="1">
        <f>0.0179*A107-16.578</f>
        <v>255.28329559292999</v>
      </c>
      <c r="AT88" s="1">
        <f>B107-AS88</f>
        <v>48.050904407070021</v>
      </c>
      <c r="AW88" s="1">
        <v>11701.7389724</v>
      </c>
      <c r="AX88" s="1">
        <v>296.185</v>
      </c>
      <c r="BI88" s="1">
        <v>14041.576232400001</v>
      </c>
      <c r="BJ88" s="1">
        <f>0.0227*BI88-73.351</f>
        <v>245.39278047548004</v>
      </c>
      <c r="BK88" s="1">
        <f>AX101-BJ88</f>
        <v>115.47821952451994</v>
      </c>
    </row>
    <row r="89" spans="1:63" x14ac:dyDescent="0.2">
      <c r="A89" s="1">
        <v>11934.0634711</v>
      </c>
      <c r="B89" s="1">
        <v>261.8021</v>
      </c>
      <c r="D89" s="1">
        <v>12396.920511099999</v>
      </c>
      <c r="E89" s="1">
        <v>198.1694</v>
      </c>
      <c r="L89" s="1" t="s">
        <v>158</v>
      </c>
      <c r="M89" s="1">
        <f>0.0118*A108 + 81.995</f>
        <v>263.34366997955999</v>
      </c>
      <c r="N89" s="1">
        <f xml:space="preserve"> B108-M89</f>
        <v>35.867130020440015</v>
      </c>
      <c r="P89" s="1" t="s">
        <v>159</v>
      </c>
      <c r="Q89" s="1">
        <f>0.0081*D106 + 25.367</f>
        <v>151.63665328849999</v>
      </c>
      <c r="R89" s="1">
        <f>E106-Q89</f>
        <v>110.37204671149999</v>
      </c>
      <c r="U89" s="1">
        <v>12271.270951</v>
      </c>
      <c r="V89" s="1">
        <v>166.31479999999999</v>
      </c>
      <c r="AF89" s="1">
        <v>14318.588080699999</v>
      </c>
      <c r="AG89" s="1">
        <f>-0.0052*AF89+223.86</f>
        <v>149.40334198036004</v>
      </c>
      <c r="AH89" s="1">
        <f>V100-AG89</f>
        <v>25.596558019639957</v>
      </c>
      <c r="AR89" s="1" t="s">
        <v>158</v>
      </c>
      <c r="AS89" s="1">
        <f>0.0179*A108-16.578</f>
        <v>258.51871124018004</v>
      </c>
      <c r="AT89" s="1">
        <f>B108-AS89</f>
        <v>40.692088759819967</v>
      </c>
      <c r="AW89" s="1">
        <v>11881.7323896</v>
      </c>
      <c r="AX89" s="1">
        <v>299.00349999999997</v>
      </c>
      <c r="BI89" s="1">
        <v>14221.556813200001</v>
      </c>
      <c r="BJ89" s="1">
        <f>0.0227*BI89-73.351</f>
        <v>249.47833965964003</v>
      </c>
      <c r="BK89" s="1">
        <f>AX102-BJ89</f>
        <v>112.93466034035998</v>
      </c>
    </row>
    <row r="90" spans="1:63" x14ac:dyDescent="0.2">
      <c r="A90" s="1">
        <v>12114.8369736</v>
      </c>
      <c r="B90" s="1">
        <v>264.85250000000002</v>
      </c>
      <c r="D90" s="1">
        <v>12584.6946496</v>
      </c>
      <c r="E90" s="1">
        <v>197.4581</v>
      </c>
      <c r="L90" s="1" t="s">
        <v>156</v>
      </c>
      <c r="M90" s="1">
        <f>0.0118*A109 + 81.995</f>
        <v>265.47649816254</v>
      </c>
      <c r="N90" s="1">
        <f xml:space="preserve"> B109-M90</f>
        <v>28.972301837460009</v>
      </c>
      <c r="P90" s="1" t="s">
        <v>157</v>
      </c>
      <c r="Q90" s="1">
        <f>0.0081*D107 + 25.367</f>
        <v>153.15738616606998</v>
      </c>
      <c r="R90" s="1">
        <f>E107-Q90</f>
        <v>117.40581383393001</v>
      </c>
      <c r="U90" s="1">
        <v>12457.3656271</v>
      </c>
      <c r="V90" s="1">
        <v>167.4152</v>
      </c>
      <c r="AF90" s="1">
        <v>14504.7379363</v>
      </c>
      <c r="AG90" s="1">
        <f>-0.0052*AF90+223.86</f>
        <v>148.43536273124002</v>
      </c>
      <c r="AH90" s="1">
        <f>V101-AG90</f>
        <v>15.824837268759978</v>
      </c>
      <c r="AR90" s="1" t="s">
        <v>156</v>
      </c>
      <c r="AS90" s="1">
        <f>0.0179*A109-16.578</f>
        <v>261.75410314487004</v>
      </c>
      <c r="AT90" s="1">
        <f>B109-AS90</f>
        <v>32.694696855129962</v>
      </c>
      <c r="AW90" s="1">
        <v>12061.7248146</v>
      </c>
      <c r="AX90" s="1">
        <v>298.86320000000001</v>
      </c>
      <c r="BI90" s="1">
        <v>14401.536412199999</v>
      </c>
      <c r="BJ90" s="1">
        <f>0.0227*BI90-73.351</f>
        <v>253.56387655693999</v>
      </c>
      <c r="BK90" s="1">
        <f>AX103-BJ90</f>
        <v>106.39182344305999</v>
      </c>
    </row>
    <row r="91" spans="1:63" x14ac:dyDescent="0.2">
      <c r="A91" s="1">
        <v>12295.6091339</v>
      </c>
      <c r="B91" s="1">
        <v>269.10199999999998</v>
      </c>
      <c r="D91" s="1">
        <v>12772.4670609</v>
      </c>
      <c r="E91" s="1">
        <v>199.75280000000001</v>
      </c>
      <c r="L91" s="1" t="s">
        <v>154</v>
      </c>
      <c r="M91" s="1">
        <f>0.0118*A110 + 81.995</f>
        <v>267.6093107058</v>
      </c>
      <c r="N91" s="1">
        <f xml:space="preserve"> B110-M91</f>
        <v>20.166489294200005</v>
      </c>
      <c r="P91" s="1" t="s">
        <v>155</v>
      </c>
      <c r="Q91" s="1">
        <f>0.0081*D108 + 25.367</f>
        <v>154.67810507599998</v>
      </c>
      <c r="R91" s="1">
        <f>E108-Q91</f>
        <v>121.935194924</v>
      </c>
      <c r="U91" s="1">
        <v>12643.4653101</v>
      </c>
      <c r="V91" s="1">
        <v>169.22829999999999</v>
      </c>
      <c r="AF91" s="1">
        <v>14690.8928194</v>
      </c>
      <c r="AG91" s="1">
        <f>-0.0052*AF91+223.86</f>
        <v>147.46735733912001</v>
      </c>
      <c r="AH91" s="1">
        <f>V102-AG91</f>
        <v>12.268542660879973</v>
      </c>
      <c r="AR91" s="1" t="s">
        <v>154</v>
      </c>
      <c r="AS91" s="1">
        <f>0.0179*A110-16.578</f>
        <v>264.98947132490002</v>
      </c>
      <c r="AT91" s="1">
        <f>B110-AS91</f>
        <v>22.786328675099981</v>
      </c>
      <c r="AW91" s="1">
        <v>12241.716248299999</v>
      </c>
      <c r="AX91" s="1">
        <v>297.19159999999999</v>
      </c>
      <c r="BI91" s="1">
        <v>14581.515030099999</v>
      </c>
      <c r="BJ91" s="1">
        <f>0.0227*BI91-73.351</f>
        <v>257.64939118326998</v>
      </c>
      <c r="BK91" s="1">
        <f>AX104-BJ91</f>
        <v>101.42470881673</v>
      </c>
    </row>
    <row r="92" spans="1:63" x14ac:dyDescent="0.2">
      <c r="A92" s="1">
        <v>12476.379952900001</v>
      </c>
      <c r="B92" s="1">
        <v>276.79829999999998</v>
      </c>
      <c r="D92" s="1">
        <v>12960.2377452</v>
      </c>
      <c r="E92" s="1">
        <v>206.11949999999999</v>
      </c>
      <c r="L92" s="1" t="s">
        <v>152</v>
      </c>
      <c r="M92" s="1">
        <f>0.0118*A111 + 81.995</f>
        <v>269.74210761877998</v>
      </c>
      <c r="N92" s="1">
        <f xml:space="preserve"> B111-M92</f>
        <v>9.1683923812200305</v>
      </c>
      <c r="P92" s="1" t="s">
        <v>153</v>
      </c>
      <c r="Q92" s="1">
        <f>0.0081*D109 + 25.367</f>
        <v>156.19881002152997</v>
      </c>
      <c r="R92" s="1">
        <f>E109-Q92</f>
        <v>120.34028997847005</v>
      </c>
      <c r="U92" s="1">
        <v>12829.570002099999</v>
      </c>
      <c r="V92" s="1">
        <v>167.83449999999999</v>
      </c>
      <c r="AF92" s="1">
        <v>14877.0527318</v>
      </c>
      <c r="AG92" s="1">
        <f>-0.0052*AF92+223.86</f>
        <v>146.49932579464001</v>
      </c>
      <c r="AH92" s="1">
        <f>V103-AG92</f>
        <v>17.314574205359975</v>
      </c>
      <c r="AR92" s="1" t="s">
        <v>152</v>
      </c>
      <c r="AS92" s="1">
        <f>0.0179*A111-16.578</f>
        <v>268.22481579459003</v>
      </c>
      <c r="AT92" s="1">
        <f>B111-AS92</f>
        <v>10.685684205409984</v>
      </c>
      <c r="AW92" s="1">
        <v>12421.706691199999</v>
      </c>
      <c r="AX92" s="1">
        <v>298.54129999999998</v>
      </c>
      <c r="BI92" s="1">
        <v>14761.4926679</v>
      </c>
      <c r="BJ92" s="1">
        <f>0.0227*BI92-73.351</f>
        <v>261.73488356133004</v>
      </c>
      <c r="BK92" s="1">
        <f>AX105-BJ92</f>
        <v>98.949516438669946</v>
      </c>
    </row>
    <row r="93" spans="1:63" x14ac:dyDescent="0.2">
      <c r="A93" s="1">
        <v>12657.149431399999</v>
      </c>
      <c r="B93" s="1">
        <v>283.40870000000001</v>
      </c>
      <c r="D93" s="1">
        <v>13148.0067027</v>
      </c>
      <c r="E93" s="1">
        <v>208.76089999999999</v>
      </c>
      <c r="L93" s="1" t="s">
        <v>150</v>
      </c>
      <c r="M93" s="1">
        <f>0.0118*A112 + 81.995</f>
        <v>271.8748889121</v>
      </c>
      <c r="N93" s="1">
        <f xml:space="preserve"> B112-M93</f>
        <v>-8.4788912100009384E-2</v>
      </c>
      <c r="P93" s="1" t="s">
        <v>151</v>
      </c>
      <c r="Q93" s="1">
        <f>0.0081*D110 + 25.367</f>
        <v>157.71950100346999</v>
      </c>
      <c r="R93" s="1">
        <f>E110-Q93</f>
        <v>121.79009899652999</v>
      </c>
      <c r="U93" s="1">
        <v>13015.6797047</v>
      </c>
      <c r="V93" s="1">
        <v>164.87200000000001</v>
      </c>
      <c r="AF93" s="1">
        <v>15063.217675399999</v>
      </c>
      <c r="AG93" s="1">
        <f>-0.0052*AF93+223.86</f>
        <v>145.53126808792001</v>
      </c>
      <c r="AH93" s="1">
        <f>V104-AG93</f>
        <v>24.754631912079986</v>
      </c>
      <c r="AR93" s="1" t="s">
        <v>150</v>
      </c>
      <c r="AS93" s="1">
        <f>0.0179*A112-16.578</f>
        <v>271.46013657005</v>
      </c>
      <c r="AT93" s="1">
        <f>B112-AS93</f>
        <v>0.3299634299499985</v>
      </c>
      <c r="AW93" s="1">
        <v>12601.696144400001</v>
      </c>
      <c r="AX93" s="1">
        <v>303.52859999999998</v>
      </c>
      <c r="BI93" s="1">
        <v>14941.469326099999</v>
      </c>
      <c r="BJ93" s="1">
        <f>0.0227*BI93-73.351</f>
        <v>265.82035370247002</v>
      </c>
      <c r="BK93" s="1">
        <f>AX106-BJ93</f>
        <v>96.396646297529969</v>
      </c>
    </row>
    <row r="94" spans="1:63" x14ac:dyDescent="0.2">
      <c r="A94" s="1">
        <v>12837.917570400001</v>
      </c>
      <c r="B94" s="1">
        <v>278.96499999999997</v>
      </c>
      <c r="D94" s="1">
        <v>13335.7739334</v>
      </c>
      <c r="E94" s="1">
        <v>210.60849999999999</v>
      </c>
      <c r="P94" s="1" t="s">
        <v>149</v>
      </c>
      <c r="Q94" s="1">
        <f>0.0081*D111 + 25.367</f>
        <v>159.24017802181999</v>
      </c>
      <c r="R94" s="1">
        <f>E111-Q94</f>
        <v>127.10382197818001</v>
      </c>
      <c r="U94" s="1">
        <v>13201.794420099999</v>
      </c>
      <c r="V94" s="1">
        <v>161.4315</v>
      </c>
      <c r="AF94" s="1">
        <v>15249.3876521</v>
      </c>
      <c r="AG94" s="1">
        <f>-0.0052*AF94+223.86</f>
        <v>144.56318420908002</v>
      </c>
      <c r="AH94" s="1">
        <f>V105-AG94</f>
        <v>26.493315790919979</v>
      </c>
      <c r="AW94" s="1">
        <v>12781.684608600001</v>
      </c>
      <c r="AX94" s="1">
        <v>309.07170000000002</v>
      </c>
      <c r="BI94" s="1">
        <v>15121.4450058</v>
      </c>
      <c r="BJ94" s="1">
        <f>0.0227*BI94-73.351</f>
        <v>269.90580163166004</v>
      </c>
      <c r="BK94" s="1">
        <f>AX107-BJ94</f>
        <v>91.158998368339951</v>
      </c>
    </row>
    <row r="95" spans="1:63" x14ac:dyDescent="0.2">
      <c r="A95" s="1">
        <v>13018.6843706</v>
      </c>
      <c r="B95" s="1">
        <v>267.27839999999998</v>
      </c>
      <c r="D95" s="1">
        <v>13523.539437699999</v>
      </c>
      <c r="E95" s="1">
        <v>214.5617</v>
      </c>
      <c r="P95" s="1" t="s">
        <v>148</v>
      </c>
      <c r="Q95" s="1">
        <f>0.0081*D112 + 25.367</f>
        <v>160.76084107981998</v>
      </c>
      <c r="R95" s="1">
        <f>E112-Q95</f>
        <v>129.12165892018001</v>
      </c>
      <c r="U95" s="1">
        <v>13387.914149800001</v>
      </c>
      <c r="V95" s="1">
        <v>161.7364</v>
      </c>
      <c r="AF95" s="1">
        <v>15435.562663799999</v>
      </c>
      <c r="AG95" s="1">
        <f>-0.0052*AF95+223.86</f>
        <v>143.59507414824003</v>
      </c>
      <c r="AH95" s="1">
        <f>V106-AG95</f>
        <v>25.585625851759971</v>
      </c>
      <c r="AW95" s="1">
        <v>12961.6720845</v>
      </c>
      <c r="AX95" s="1">
        <v>313.20490000000001</v>
      </c>
      <c r="BI95" s="1">
        <v>15301.4197076</v>
      </c>
      <c r="BJ95" s="1">
        <f>0.0227*BI95-73.351</f>
        <v>273.99122736252002</v>
      </c>
      <c r="BK95" s="1">
        <f>AX108-BJ95</f>
        <v>80.059172637480003</v>
      </c>
    </row>
    <row r="96" spans="1:63" x14ac:dyDescent="0.2">
      <c r="A96" s="1">
        <v>13199.449833000001</v>
      </c>
      <c r="B96" s="1">
        <v>262.41910000000001</v>
      </c>
      <c r="D96" s="1">
        <v>13711.3032157</v>
      </c>
      <c r="E96" s="1">
        <v>219.63030000000001</v>
      </c>
      <c r="P96" s="1" t="s">
        <v>147</v>
      </c>
      <c r="Q96" s="1">
        <f>0.0081*D113 + 25.367</f>
        <v>162.28149017828</v>
      </c>
      <c r="R96" s="1">
        <f>E113-Q96</f>
        <v>132.83070982171998</v>
      </c>
      <c r="U96" s="1">
        <v>13574.038895899999</v>
      </c>
      <c r="V96" s="1">
        <v>165.6738</v>
      </c>
      <c r="AF96" s="1">
        <v>15621.742712200001</v>
      </c>
      <c r="AG96" s="1">
        <f>-0.0052*AF96+223.86</f>
        <v>142.62693789656001</v>
      </c>
      <c r="AH96" s="1">
        <f>V107-AG96</f>
        <v>28.909162103439996</v>
      </c>
      <c r="AW96" s="1">
        <v>13141.658573000001</v>
      </c>
      <c r="AX96" s="1">
        <v>316.34399999999999</v>
      </c>
      <c r="BI96" s="1">
        <v>15481.393432299999</v>
      </c>
      <c r="BJ96" s="1">
        <f>0.0227*BI96-73.351</f>
        <v>278.07663091321001</v>
      </c>
      <c r="BK96" s="1">
        <f>AX109-BJ96</f>
        <v>58.852169086790013</v>
      </c>
    </row>
    <row r="97" spans="1:63" x14ac:dyDescent="0.2">
      <c r="A97" s="1">
        <v>13380.2139585</v>
      </c>
      <c r="B97" s="1">
        <v>267.4631</v>
      </c>
      <c r="D97" s="1">
        <v>13899.0652675</v>
      </c>
      <c r="E97" s="1">
        <v>218.05619999999999</v>
      </c>
      <c r="P97" s="1" t="s">
        <v>146</v>
      </c>
      <c r="Q97" s="1">
        <f>0.0081*D114 + 25.367</f>
        <v>163.80212531800998</v>
      </c>
      <c r="R97" s="1">
        <f>E114-Q97</f>
        <v>137.41097468199001</v>
      </c>
      <c r="U97" s="1">
        <v>13760.168660200001</v>
      </c>
      <c r="V97" s="1">
        <v>170.441</v>
      </c>
      <c r="AF97" s="1">
        <v>15807.927799200001</v>
      </c>
      <c r="AG97" s="1">
        <f>-0.0052*AF97+223.86</f>
        <v>141.65877544416003</v>
      </c>
      <c r="AH97" s="1">
        <f>V108-AG97</f>
        <v>36.853524555839982</v>
      </c>
      <c r="AW97" s="1">
        <v>13321.644075</v>
      </c>
      <c r="AX97" s="1">
        <v>320.77670000000001</v>
      </c>
      <c r="BI97" s="1">
        <v>15661.3661808</v>
      </c>
      <c r="BJ97" s="1">
        <f>0.0227*BI97-73.351</f>
        <v>282.16201230416004</v>
      </c>
      <c r="BK97" s="1">
        <f>AX110-BJ97</f>
        <v>39.556587695839937</v>
      </c>
    </row>
    <row r="98" spans="1:63" x14ac:dyDescent="0.2">
      <c r="A98" s="1">
        <v>13560.976747999999</v>
      </c>
      <c r="B98" s="1">
        <v>272.22149999999999</v>
      </c>
      <c r="D98" s="1">
        <v>14086.8255933</v>
      </c>
      <c r="E98" s="1">
        <v>216.38249999999999</v>
      </c>
      <c r="P98" s="1" t="s">
        <v>145</v>
      </c>
      <c r="Q98" s="1">
        <f>0.0081*D115 + 25.367</f>
        <v>165.32274650143998</v>
      </c>
      <c r="R98" s="1">
        <f>E115-Q98</f>
        <v>138.46465349856001</v>
      </c>
      <c r="U98" s="1">
        <v>13946.303444499999</v>
      </c>
      <c r="V98" s="1">
        <v>177.09059999999999</v>
      </c>
      <c r="AF98" s="1">
        <v>15994.1179268</v>
      </c>
      <c r="AG98" s="1">
        <f>-0.0052*AF98+223.86</f>
        <v>140.69058678064002</v>
      </c>
      <c r="AH98" s="1">
        <f>V109-AG98</f>
        <v>50.824913219359985</v>
      </c>
      <c r="AW98" s="1">
        <v>13501.628591000001</v>
      </c>
      <c r="AX98" s="1">
        <v>328.85590000000002</v>
      </c>
      <c r="BI98" s="1">
        <v>15841.337953800001</v>
      </c>
      <c r="BJ98" s="1">
        <f>0.0227*BI98-73.351</f>
        <v>286.24737155126002</v>
      </c>
      <c r="BK98" s="1">
        <f>AX111-BJ98</f>
        <v>24.091128448739994</v>
      </c>
    </row>
    <row r="99" spans="1:63" x14ac:dyDescent="0.2">
      <c r="A99" s="1">
        <v>13741.738202299999</v>
      </c>
      <c r="B99" s="1">
        <v>272.84879999999998</v>
      </c>
      <c r="D99" s="1">
        <v>14274.584193299999</v>
      </c>
      <c r="E99" s="1">
        <v>222.452</v>
      </c>
      <c r="P99" s="1" t="s">
        <v>144</v>
      </c>
      <c r="Q99" s="1">
        <f>0.0081*D116 + 25.367</f>
        <v>166.84335372856998</v>
      </c>
      <c r="R99" s="1">
        <f>E116-Q99</f>
        <v>138.24104627143004</v>
      </c>
      <c r="U99" s="1">
        <v>14132.4432507</v>
      </c>
      <c r="V99" s="1">
        <v>179.2406</v>
      </c>
      <c r="AF99" s="1">
        <v>16180.3130967</v>
      </c>
      <c r="AG99" s="1">
        <f>-0.0052*AF99+223.86</f>
        <v>139.72237189716003</v>
      </c>
      <c r="AH99" s="1">
        <f>V110-AG99</f>
        <v>63.522928102839955</v>
      </c>
      <c r="AW99" s="1">
        <v>13681.612122099999</v>
      </c>
      <c r="AX99" s="1">
        <v>338.76909999999998</v>
      </c>
      <c r="BI99" s="1">
        <v>16021.308752200001</v>
      </c>
      <c r="BJ99" s="1">
        <f>0.0227*BI99-73.351</f>
        <v>290.33270867494002</v>
      </c>
      <c r="BK99" s="1">
        <f>AX112-BJ99</f>
        <v>-5.4086749400426015E-3</v>
      </c>
    </row>
    <row r="100" spans="1:63" x14ac:dyDescent="0.2">
      <c r="A100" s="1">
        <v>13922.4983223</v>
      </c>
      <c r="B100" s="1">
        <v>274.11509999999998</v>
      </c>
      <c r="D100" s="1">
        <v>14462.341067699999</v>
      </c>
      <c r="E100" s="1">
        <v>227.66550000000001</v>
      </c>
      <c r="P100" s="1" t="s">
        <v>143</v>
      </c>
      <c r="Q100" s="1">
        <f>0.0081*D117 + 25.367</f>
        <v>168.36394700182998</v>
      </c>
      <c r="R100" s="1">
        <f>E117-Q100</f>
        <v>137.12935299816999</v>
      </c>
      <c r="U100" s="1">
        <v>14318.588080699999</v>
      </c>
      <c r="V100" s="1">
        <v>174.9999</v>
      </c>
      <c r="AF100" s="1">
        <v>16366.5133109</v>
      </c>
      <c r="AG100" s="1">
        <f>-0.0052*AF100+223.86</f>
        <v>138.75413078332002</v>
      </c>
      <c r="AH100" s="1">
        <f>V111-AG100</f>
        <v>72.874469216679984</v>
      </c>
      <c r="AW100" s="1">
        <v>13861.594669</v>
      </c>
      <c r="AX100" s="1">
        <v>350.82279999999997</v>
      </c>
    </row>
    <row r="101" spans="1:63" x14ac:dyDescent="0.2">
      <c r="A101" s="1">
        <v>14103.257108899999</v>
      </c>
      <c r="B101" s="1">
        <v>279</v>
      </c>
      <c r="D101" s="1">
        <v>14650.096216600001</v>
      </c>
      <c r="E101" s="1">
        <v>231.75360000000001</v>
      </c>
      <c r="P101" s="1" t="s">
        <v>142</v>
      </c>
      <c r="Q101" s="1">
        <f>0.0081*D118 + 25.367</f>
        <v>169.88452632202998</v>
      </c>
      <c r="R101" s="1">
        <f>E118-Q101</f>
        <v>135.13677367797001</v>
      </c>
      <c r="U101" s="1">
        <v>14504.7379363</v>
      </c>
      <c r="V101" s="1">
        <v>164.2602</v>
      </c>
      <c r="AF101" s="1">
        <v>16552.718571199999</v>
      </c>
      <c r="AG101" s="1">
        <f>-0.0052*AF101+223.86</f>
        <v>137.78586342976001</v>
      </c>
      <c r="AH101" s="1">
        <f>V112-AG101</f>
        <v>82.87433657023999</v>
      </c>
      <c r="AW101" s="1">
        <v>14041.576232400001</v>
      </c>
      <c r="AX101" s="1">
        <v>360.87099999999998</v>
      </c>
    </row>
    <row r="102" spans="1:63" x14ac:dyDescent="0.2">
      <c r="A102" s="1">
        <v>14284.014563000001</v>
      </c>
      <c r="B102" s="1">
        <v>286.08049999999997</v>
      </c>
      <c r="D102" s="1">
        <v>14837.8496402</v>
      </c>
      <c r="E102" s="1">
        <v>235.31209999999999</v>
      </c>
      <c r="P102" s="1" t="s">
        <v>141</v>
      </c>
      <c r="Q102" s="1">
        <f>0.0081*D119 + 25.367</f>
        <v>171.40509169160001</v>
      </c>
      <c r="R102" s="1">
        <f>E119-Q102</f>
        <v>132.35470830839998</v>
      </c>
      <c r="U102" s="1">
        <v>14690.8928194</v>
      </c>
      <c r="V102" s="1">
        <v>159.73589999999999</v>
      </c>
      <c r="AF102" s="1">
        <v>16738.928879399999</v>
      </c>
      <c r="AG102" s="1">
        <f>-0.0052*AF102+223.86</f>
        <v>136.81756982712002</v>
      </c>
      <c r="AH102" s="1">
        <f>V113-AG102</f>
        <v>94.990230172879961</v>
      </c>
      <c r="AW102" s="1">
        <v>14221.556813200001</v>
      </c>
      <c r="AX102" s="1">
        <v>362.41300000000001</v>
      </c>
    </row>
    <row r="103" spans="1:63" x14ac:dyDescent="0.2">
      <c r="A103" s="1">
        <v>14464.7706855</v>
      </c>
      <c r="B103" s="1">
        <v>294.19229999999999</v>
      </c>
      <c r="D103" s="1">
        <v>15025.6013387</v>
      </c>
      <c r="E103" s="1">
        <v>239.7722</v>
      </c>
      <c r="P103" s="1" t="s">
        <v>140</v>
      </c>
      <c r="Q103" s="1">
        <f>0.0081*D120 + 25.367</f>
        <v>172.92564311053997</v>
      </c>
      <c r="R103" s="1">
        <f>E120-Q103</f>
        <v>128.86695688946003</v>
      </c>
      <c r="U103" s="1">
        <v>14877.0527318</v>
      </c>
      <c r="V103" s="1">
        <v>163.81389999999999</v>
      </c>
      <c r="AF103" s="1">
        <v>16925.144237500001</v>
      </c>
      <c r="AG103" s="1">
        <f>-0.0052*AF103+223.86</f>
        <v>135.84924996500001</v>
      </c>
      <c r="AH103" s="1">
        <f>V114-AG103</f>
        <v>109.636450035</v>
      </c>
      <c r="AW103" s="1">
        <v>14401.536412199999</v>
      </c>
      <c r="AX103" s="1">
        <v>359.95569999999998</v>
      </c>
    </row>
    <row r="104" spans="1:63" x14ac:dyDescent="0.2">
      <c r="A104" s="1">
        <v>14645.525477200001</v>
      </c>
      <c r="B104" s="1">
        <v>302.91820000000001</v>
      </c>
      <c r="D104" s="1">
        <v>15213.3513122</v>
      </c>
      <c r="E104" s="1">
        <v>246.69560000000001</v>
      </c>
      <c r="P104" s="1" t="s">
        <v>139</v>
      </c>
      <c r="Q104" s="1">
        <f>0.0081*D121 + 25.367</f>
        <v>174.44618058046998</v>
      </c>
      <c r="R104" s="1">
        <f>E121-Q104</f>
        <v>125.27101941953001</v>
      </c>
      <c r="U104" s="1">
        <v>15063.217675399999</v>
      </c>
      <c r="V104" s="1">
        <v>170.2859</v>
      </c>
      <c r="AF104" s="1">
        <v>17111.3646472</v>
      </c>
      <c r="AG104" s="1">
        <f>-0.0052*AF104+223.86</f>
        <v>134.88090383456</v>
      </c>
      <c r="AH104" s="1">
        <f>V115-AG104</f>
        <v>124.52529616544001</v>
      </c>
      <c r="AW104" s="1">
        <v>14581.515030099999</v>
      </c>
      <c r="AX104" s="1">
        <v>359.07409999999999</v>
      </c>
    </row>
    <row r="105" spans="1:63" x14ac:dyDescent="0.2">
      <c r="A105" s="1">
        <v>14826.278939100001</v>
      </c>
      <c r="B105" s="1">
        <v>307.47179999999997</v>
      </c>
      <c r="D105" s="1">
        <v>15401.0995609</v>
      </c>
      <c r="E105" s="1">
        <v>254.26730000000001</v>
      </c>
      <c r="P105" s="1" t="s">
        <v>138</v>
      </c>
      <c r="Q105" s="1">
        <f>0.0081*D122 + 25.367</f>
        <v>175.96670410381998</v>
      </c>
      <c r="R105" s="1">
        <f>E122-Q105</f>
        <v>121.36579589618</v>
      </c>
      <c r="U105" s="1">
        <v>15249.3876521</v>
      </c>
      <c r="V105" s="1">
        <v>171.0565</v>
      </c>
      <c r="AF105" s="1">
        <v>17297.590110500001</v>
      </c>
      <c r="AG105" s="1">
        <f>-0.0052*AF105+223.86</f>
        <v>133.9125314254</v>
      </c>
      <c r="AH105" s="1">
        <f>V116-AG105</f>
        <v>140.28686857460002</v>
      </c>
      <c r="AW105" s="1">
        <v>14761.4926679</v>
      </c>
      <c r="AX105" s="1">
        <v>360.68439999999998</v>
      </c>
    </row>
    <row r="106" spans="1:63" x14ac:dyDescent="0.2">
      <c r="A106" s="1">
        <v>15007.031071900001</v>
      </c>
      <c r="B106" s="1">
        <v>306.74450000000002</v>
      </c>
      <c r="D106" s="1">
        <v>15588.846084999999</v>
      </c>
      <c r="E106" s="1">
        <v>262.00869999999998</v>
      </c>
      <c r="P106" s="1" t="s">
        <v>137</v>
      </c>
      <c r="Q106" s="1">
        <f>0.0081*D123 + 25.367</f>
        <v>177.48721368139996</v>
      </c>
      <c r="R106" s="1">
        <f>E123-Q106</f>
        <v>120.36328631860005</v>
      </c>
      <c r="U106" s="1">
        <v>15435.562663799999</v>
      </c>
      <c r="V106" s="1">
        <v>169.1807</v>
      </c>
      <c r="AF106" s="1">
        <v>17483.8206292</v>
      </c>
      <c r="AG106" s="1">
        <f>-0.0052*AF106+223.86</f>
        <v>132.94413272816001</v>
      </c>
      <c r="AH106" s="1">
        <f>V117-AG106</f>
        <v>152.21686727183999</v>
      </c>
      <c r="AW106" s="1">
        <v>14941.469326099999</v>
      </c>
      <c r="AX106" s="1">
        <v>362.21699999999998</v>
      </c>
    </row>
    <row r="107" spans="1:63" x14ac:dyDescent="0.2">
      <c r="A107" s="1">
        <v>15187.781876700001</v>
      </c>
      <c r="B107" s="1">
        <v>303.33420000000001</v>
      </c>
      <c r="D107" s="1">
        <v>15776.590884699999</v>
      </c>
      <c r="E107" s="1">
        <v>270.56319999999999</v>
      </c>
      <c r="P107" s="1" t="s">
        <v>136</v>
      </c>
      <c r="Q107" s="1">
        <f>0.0081*D124 + 25.367</f>
        <v>179.00770931401996</v>
      </c>
      <c r="R107" s="1">
        <f>E124-Q107</f>
        <v>118.46339068598002</v>
      </c>
      <c r="U107" s="1">
        <v>15621.742712200001</v>
      </c>
      <c r="V107" s="1">
        <v>171.5361</v>
      </c>
      <c r="AF107" s="1">
        <v>17670.056205199999</v>
      </c>
      <c r="AG107" s="1">
        <f>-0.0052*AF107+223.86</f>
        <v>131.97570773296002</v>
      </c>
      <c r="AH107" s="1">
        <f>V118-AG107</f>
        <v>160.00249226704</v>
      </c>
      <c r="AW107" s="1">
        <v>15121.4450058</v>
      </c>
      <c r="AX107" s="1">
        <v>361.06479999999999</v>
      </c>
    </row>
    <row r="108" spans="1:63" x14ac:dyDescent="0.2">
      <c r="A108" s="1">
        <v>15368.5313542</v>
      </c>
      <c r="B108" s="1">
        <v>299.21080000000001</v>
      </c>
      <c r="D108" s="1">
        <v>15964.33396</v>
      </c>
      <c r="E108" s="1">
        <v>276.61329999999998</v>
      </c>
      <c r="P108" s="1" t="s">
        <v>135</v>
      </c>
      <c r="Q108" s="1">
        <f>0.0081*D125 + 25.367</f>
        <v>180.52819100330001</v>
      </c>
      <c r="R108" s="1">
        <f>E125-Q108</f>
        <v>112.83490899669997</v>
      </c>
      <c r="U108" s="1">
        <v>15807.927799200001</v>
      </c>
      <c r="V108" s="1">
        <v>178.51230000000001</v>
      </c>
      <c r="AF108" s="1">
        <v>17856.296840399998</v>
      </c>
      <c r="AG108" s="1">
        <f>-0.0052*AF108+223.86</f>
        <v>131.00725642992001</v>
      </c>
      <c r="AH108" s="1">
        <f>V119-AG108</f>
        <v>164.23004357008</v>
      </c>
      <c r="AW108" s="1">
        <v>15301.4197076</v>
      </c>
      <c r="AX108" s="1">
        <v>354.05040000000002</v>
      </c>
    </row>
    <row r="109" spans="1:63" x14ac:dyDescent="0.2">
      <c r="A109" s="1">
        <v>15549.279505300001</v>
      </c>
      <c r="B109" s="1">
        <v>294.44880000000001</v>
      </c>
      <c r="D109" s="1">
        <v>16152.075311299999</v>
      </c>
      <c r="E109" s="1">
        <v>276.53910000000002</v>
      </c>
      <c r="P109" s="1" t="s">
        <v>134</v>
      </c>
      <c r="Q109" s="1">
        <f>0.0081*D126 + 25.367</f>
        <v>182.04865875166999</v>
      </c>
      <c r="R109" s="1">
        <f>E126-Q109</f>
        <v>103.01614124833</v>
      </c>
      <c r="U109" s="1">
        <v>15994.1179268</v>
      </c>
      <c r="V109" s="1">
        <v>191.5155</v>
      </c>
      <c r="AF109" s="1">
        <v>18042.542536500001</v>
      </c>
      <c r="AG109" s="1">
        <f>-0.0052*AF109+223.86</f>
        <v>130.03877881020003</v>
      </c>
      <c r="AH109" s="1">
        <f>V120-AG109</f>
        <v>168.64082118979996</v>
      </c>
      <c r="AW109" s="1">
        <v>15481.393432299999</v>
      </c>
      <c r="AX109" s="1">
        <v>336.92880000000002</v>
      </c>
    </row>
    <row r="110" spans="1:63" x14ac:dyDescent="0.2">
      <c r="A110" s="1">
        <v>15730.026330999999</v>
      </c>
      <c r="B110" s="1">
        <v>287.7758</v>
      </c>
      <c r="D110" s="1">
        <v>16339.814938699999</v>
      </c>
      <c r="E110" s="1">
        <v>279.50959999999998</v>
      </c>
      <c r="P110" s="1" t="s">
        <v>133</v>
      </c>
      <c r="Q110" s="1">
        <f>0.0081*D127 + 25.367</f>
        <v>183.56911255912999</v>
      </c>
      <c r="R110" s="1">
        <f>E127-Q110</f>
        <v>97.885487440870037</v>
      </c>
      <c r="U110" s="1">
        <v>16180.3130967</v>
      </c>
      <c r="V110" s="1">
        <v>203.24529999999999</v>
      </c>
      <c r="AF110" s="1">
        <v>18228.7932955</v>
      </c>
      <c r="AG110" s="1">
        <f>-0.0052*AF110+223.86</f>
        <v>129.07027486340002</v>
      </c>
      <c r="AH110" s="1">
        <f>V121-AG110</f>
        <v>169.60812513659999</v>
      </c>
      <c r="AW110" s="1">
        <v>15661.3661808</v>
      </c>
      <c r="AX110" s="1">
        <v>321.71859999999998</v>
      </c>
    </row>
    <row r="111" spans="1:63" x14ac:dyDescent="0.2">
      <c r="A111" s="1">
        <v>15910.771832099999</v>
      </c>
      <c r="B111" s="1">
        <v>278.91050000000001</v>
      </c>
      <c r="D111" s="1">
        <v>16527.552842199999</v>
      </c>
      <c r="E111" s="1">
        <v>286.34399999999999</v>
      </c>
      <c r="P111" s="1" t="s">
        <v>132</v>
      </c>
      <c r="Q111" s="1">
        <f>0.0081*D128 + 25.367</f>
        <v>185.08955242810998</v>
      </c>
      <c r="R111" s="1">
        <f>E128-Q111</f>
        <v>102.14824757189001</v>
      </c>
      <c r="U111" s="1">
        <v>16366.5133109</v>
      </c>
      <c r="V111" s="1">
        <v>211.62860000000001</v>
      </c>
      <c r="AF111" s="1">
        <v>18415.049119300002</v>
      </c>
      <c r="AG111" s="1">
        <f>-0.0052*AF111+223.86</f>
        <v>128.10174457964001</v>
      </c>
      <c r="AH111" s="1">
        <f>V122-AG111</f>
        <v>169.66145542035997</v>
      </c>
      <c r="AW111" s="1">
        <v>15841.337953800001</v>
      </c>
      <c r="AX111" s="1">
        <v>310.33850000000001</v>
      </c>
    </row>
    <row r="112" spans="1:63" x14ac:dyDescent="0.2">
      <c r="A112" s="1">
        <v>16091.516009499999</v>
      </c>
      <c r="B112" s="1">
        <v>271.7901</v>
      </c>
      <c r="D112" s="1">
        <v>16715.289022199999</v>
      </c>
      <c r="E112" s="1">
        <v>289.88249999999999</v>
      </c>
      <c r="P112" s="1" t="s">
        <v>131</v>
      </c>
      <c r="Q112" s="1">
        <f>0.0081*D129 + 25.367</f>
        <v>186.60997835860996</v>
      </c>
      <c r="R112" s="1">
        <f>E129-Q112</f>
        <v>102.94802164139003</v>
      </c>
      <c r="U112" s="1">
        <v>16552.718571199999</v>
      </c>
      <c r="V112" s="1">
        <v>220.6602</v>
      </c>
      <c r="AW112" s="1">
        <v>16021.308752200001</v>
      </c>
      <c r="AX112" s="1">
        <v>290.32729999999998</v>
      </c>
    </row>
    <row r="113" spans="1:50" x14ac:dyDescent="0.2">
      <c r="A113" s="1">
        <v>16272.258863999999</v>
      </c>
      <c r="B113" s="1">
        <v>268.32909999999998</v>
      </c>
      <c r="D113" s="1">
        <v>16903.023478800002</v>
      </c>
      <c r="E113" s="1">
        <v>295.11219999999997</v>
      </c>
      <c r="P113" s="1" t="s">
        <v>130</v>
      </c>
      <c r="Q113" s="1">
        <f>0.0081*D130 + 25.367</f>
        <v>188.13039035386998</v>
      </c>
      <c r="R113" s="1">
        <f>E130-Q113</f>
        <v>87.632709646130024</v>
      </c>
      <c r="U113" s="1">
        <v>16738.928879399999</v>
      </c>
      <c r="V113" s="1">
        <v>231.80779999999999</v>
      </c>
      <c r="AW113" s="1">
        <v>16201.2785767</v>
      </c>
      <c r="AX113" s="1">
        <v>258.5806</v>
      </c>
    </row>
    <row r="114" spans="1:50" x14ac:dyDescent="0.2">
      <c r="A114" s="1">
        <v>16453.0003966</v>
      </c>
      <c r="B114" s="1">
        <v>263.60759999999999</v>
      </c>
      <c r="D114" s="1">
        <v>17090.756212100001</v>
      </c>
      <c r="E114" s="1">
        <v>301.2131</v>
      </c>
      <c r="P114" s="1" t="s">
        <v>129</v>
      </c>
      <c r="Q114" s="1">
        <f>0.0081*D131 + 25.367</f>
        <v>189.65078841388998</v>
      </c>
      <c r="R114" s="1">
        <f>E131-Q114</f>
        <v>53.390311586110016</v>
      </c>
      <c r="U114" s="1">
        <v>16925.144237500001</v>
      </c>
      <c r="V114" s="1">
        <v>245.48570000000001</v>
      </c>
      <c r="AW114" s="1">
        <v>16381.2474281</v>
      </c>
      <c r="AX114" s="1">
        <v>229.0043</v>
      </c>
    </row>
    <row r="115" spans="1:50" x14ac:dyDescent="0.2">
      <c r="A115" s="1">
        <v>16633.740608100001</v>
      </c>
      <c r="B115" s="1">
        <v>258.91640000000001</v>
      </c>
      <c r="D115" s="1">
        <v>17278.487222399999</v>
      </c>
      <c r="E115" s="1">
        <v>303.78739999999999</v>
      </c>
      <c r="P115" s="1" t="s">
        <v>128</v>
      </c>
      <c r="Q115" s="1">
        <f>0.0081*D132 + 25.367</f>
        <v>191.17117254028997</v>
      </c>
      <c r="R115" s="1">
        <f>E132-Q115</f>
        <v>22.990927459710036</v>
      </c>
      <c r="U115" s="1">
        <v>17111.3646472</v>
      </c>
      <c r="V115" s="1">
        <v>259.40620000000001</v>
      </c>
      <c r="AW115" s="1">
        <v>16561.215307300001</v>
      </c>
      <c r="AX115" s="1">
        <v>214.92320000000001</v>
      </c>
    </row>
    <row r="116" spans="1:50" x14ac:dyDescent="0.2">
      <c r="A116" s="1">
        <v>16814.4794994</v>
      </c>
      <c r="B116" s="1">
        <v>259.69450000000001</v>
      </c>
      <c r="D116" s="1">
        <v>17466.2165097</v>
      </c>
      <c r="E116" s="1">
        <v>305.08440000000002</v>
      </c>
      <c r="P116" s="1" t="s">
        <v>127</v>
      </c>
      <c r="Q116" s="1">
        <f>0.0081*D133 + 25.367</f>
        <v>192.69154273550001</v>
      </c>
      <c r="R116" s="1">
        <f>E133-Q116</f>
        <v>8.5182572644999937</v>
      </c>
      <c r="U116" s="1">
        <v>17297.590110500001</v>
      </c>
      <c r="V116" s="1">
        <v>274.19940000000003</v>
      </c>
      <c r="AW116" s="1">
        <v>16741.182215000001</v>
      </c>
      <c r="AX116" s="1">
        <v>211.714</v>
      </c>
    </row>
    <row r="117" spans="1:50" x14ac:dyDescent="0.2">
      <c r="A117" s="1">
        <v>16995.217071300001</v>
      </c>
      <c r="B117" s="1">
        <v>260.81869999999998</v>
      </c>
      <c r="D117" s="1">
        <v>17653.944074300001</v>
      </c>
      <c r="E117" s="1">
        <v>305.49329999999998</v>
      </c>
      <c r="P117" s="1" t="s">
        <v>126</v>
      </c>
      <c r="Q117" s="1">
        <f>0.0081*D134 + 25.367</f>
        <v>194.21189899952</v>
      </c>
      <c r="R117" s="1">
        <f>E134-Q117</f>
        <v>0.30340100047999385</v>
      </c>
      <c r="U117" s="1">
        <v>17483.8206292</v>
      </c>
      <c r="V117" s="1">
        <v>285.161</v>
      </c>
      <c r="AW117" s="1">
        <v>16921.148152000002</v>
      </c>
      <c r="AX117" s="1">
        <v>206.3006</v>
      </c>
    </row>
    <row r="118" spans="1:50" x14ac:dyDescent="0.2">
      <c r="A118" s="1">
        <v>17175.953324800001</v>
      </c>
      <c r="B118" s="1">
        <v>251.78440000000001</v>
      </c>
      <c r="D118" s="1">
        <v>17841.669916300001</v>
      </c>
      <c r="E118" s="1">
        <v>305.0213</v>
      </c>
      <c r="U118" s="1">
        <v>17670.056205199999</v>
      </c>
      <c r="V118" s="1">
        <v>291.97820000000002</v>
      </c>
      <c r="AW118" s="1">
        <v>17101.113119099999</v>
      </c>
      <c r="AX118" s="1">
        <v>194.19040000000001</v>
      </c>
    </row>
    <row r="119" spans="1:50" x14ac:dyDescent="0.2">
      <c r="A119" s="1">
        <v>17356.688260800001</v>
      </c>
      <c r="B119" s="1">
        <v>230.9427</v>
      </c>
      <c r="D119" s="1">
        <v>18029.394036000002</v>
      </c>
      <c r="E119" s="1">
        <v>303.75979999999998</v>
      </c>
      <c r="U119" s="1">
        <v>17856.296840399998</v>
      </c>
      <c r="V119" s="1">
        <v>295.2373</v>
      </c>
      <c r="AW119" s="1">
        <v>17281.077117000001</v>
      </c>
      <c r="AX119" s="1">
        <v>174.71090000000001</v>
      </c>
    </row>
    <row r="120" spans="1:50" x14ac:dyDescent="0.2">
      <c r="A120" s="1">
        <v>17537.421880000002</v>
      </c>
      <c r="B120" s="1">
        <v>205.95359999999999</v>
      </c>
      <c r="D120" s="1">
        <v>18217.116433399999</v>
      </c>
      <c r="E120" s="1">
        <v>301.79259999999999</v>
      </c>
      <c r="U120" s="1">
        <v>18042.542536500001</v>
      </c>
      <c r="V120" s="1">
        <v>298.67959999999999</v>
      </c>
      <c r="AW120" s="1">
        <v>17461.040146700001</v>
      </c>
      <c r="AX120" s="1">
        <v>148.3126</v>
      </c>
    </row>
    <row r="121" spans="1:50" x14ac:dyDescent="0.2">
      <c r="A121" s="1">
        <v>17718.154183400002</v>
      </c>
      <c r="B121" s="1">
        <v>186.53440000000001</v>
      </c>
      <c r="D121" s="1">
        <v>18404.837108700001</v>
      </c>
      <c r="E121" s="1">
        <v>299.71719999999999</v>
      </c>
      <c r="U121" s="1">
        <v>18228.7932955</v>
      </c>
      <c r="V121" s="1">
        <v>298.67840000000001</v>
      </c>
      <c r="AW121" s="1">
        <v>17641.002208900001</v>
      </c>
      <c r="AX121" s="1">
        <v>124.0321</v>
      </c>
    </row>
    <row r="122" spans="1:50" x14ac:dyDescent="0.2">
      <c r="A122" s="1">
        <v>17898.885171900001</v>
      </c>
      <c r="B122" s="1">
        <v>179.6688</v>
      </c>
      <c r="D122" s="1">
        <v>18592.556062200001</v>
      </c>
      <c r="E122" s="1">
        <v>297.33249999999998</v>
      </c>
      <c r="U122" s="1">
        <v>18415.049119300002</v>
      </c>
      <c r="V122" s="1">
        <v>297.76319999999998</v>
      </c>
      <c r="AW122" s="1">
        <v>17820.963304299999</v>
      </c>
      <c r="AX122" s="1">
        <v>109.97790000000001</v>
      </c>
    </row>
    <row r="123" spans="1:50" x14ac:dyDescent="0.2">
      <c r="A123" s="1">
        <v>18079.614846299999</v>
      </c>
      <c r="B123" s="1">
        <v>175.13579999999999</v>
      </c>
      <c r="D123" s="1">
        <v>18780.273293999999</v>
      </c>
      <c r="E123" s="1">
        <v>297.85050000000001</v>
      </c>
      <c r="U123" s="1">
        <v>18601.310009699999</v>
      </c>
      <c r="V123" s="1">
        <v>292.81729999999999</v>
      </c>
      <c r="AW123" s="1">
        <v>18000.9234339</v>
      </c>
      <c r="AX123" s="1">
        <v>101.12430000000001</v>
      </c>
    </row>
    <row r="124" spans="1:50" x14ac:dyDescent="0.2">
      <c r="A124" s="1">
        <v>18260.343207499998</v>
      </c>
      <c r="B124" s="1">
        <v>167.96719999999999</v>
      </c>
      <c r="D124" s="1">
        <v>18967.988804199998</v>
      </c>
      <c r="E124" s="1">
        <v>297.47109999999998</v>
      </c>
      <c r="U124" s="1">
        <v>18787.575968500001</v>
      </c>
      <c r="V124" s="1">
        <v>286.02960000000002</v>
      </c>
      <c r="AW124" s="1">
        <v>18180.882598200002</v>
      </c>
      <c r="AX124" s="1">
        <v>96.231999999999999</v>
      </c>
    </row>
    <row r="125" spans="1:50" x14ac:dyDescent="0.2">
      <c r="A125" s="1">
        <v>18441.070256399998</v>
      </c>
      <c r="B125" s="1">
        <v>164.92099999999999</v>
      </c>
      <c r="D125" s="1">
        <v>19155.702593000002</v>
      </c>
      <c r="E125" s="1">
        <v>293.36309999999997</v>
      </c>
      <c r="U125" s="1">
        <v>18973.846997699999</v>
      </c>
      <c r="V125" s="1">
        <v>271.68049999999999</v>
      </c>
      <c r="AW125" s="1">
        <v>18360.8407983</v>
      </c>
      <c r="AX125" s="1">
        <v>98.313500000000005</v>
      </c>
    </row>
    <row r="126" spans="1:50" x14ac:dyDescent="0.2">
      <c r="A126" s="1">
        <v>18621.795993799999</v>
      </c>
      <c r="B126" s="1">
        <v>162.6277</v>
      </c>
      <c r="D126" s="1">
        <v>19343.4146607</v>
      </c>
      <c r="E126" s="1">
        <v>285.06479999999999</v>
      </c>
      <c r="U126" s="1">
        <v>19160.123099100001</v>
      </c>
      <c r="V126" s="1">
        <v>251.57210000000001</v>
      </c>
      <c r="AW126" s="1">
        <v>18540.798034799998</v>
      </c>
      <c r="AX126" s="1">
        <v>103.6083</v>
      </c>
    </row>
    <row r="127" spans="1:50" x14ac:dyDescent="0.2">
      <c r="A127" s="1">
        <v>18802.520420699999</v>
      </c>
      <c r="B127" s="1">
        <v>159.5505</v>
      </c>
      <c r="D127" s="1">
        <v>19531.125007300001</v>
      </c>
      <c r="E127" s="1">
        <v>281.45460000000003</v>
      </c>
      <c r="U127" s="1">
        <v>19346.404274600001</v>
      </c>
      <c r="V127" s="1">
        <v>234.4949</v>
      </c>
      <c r="AW127" s="1">
        <v>18720.7543085</v>
      </c>
      <c r="AX127" s="1">
        <v>116.5763</v>
      </c>
    </row>
    <row r="128" spans="1:50" x14ac:dyDescent="0.2">
      <c r="A128" s="1">
        <v>18983.243537800001</v>
      </c>
      <c r="B128" s="1">
        <v>166.5341</v>
      </c>
      <c r="D128" s="1">
        <v>19718.833633099999</v>
      </c>
      <c r="E128" s="1">
        <v>287.23779999999999</v>
      </c>
      <c r="U128" s="1">
        <v>19532.690525999998</v>
      </c>
      <c r="V128" s="1">
        <v>228.76949999999999</v>
      </c>
      <c r="AW128" s="1">
        <v>18900.709620199999</v>
      </c>
      <c r="AX128" s="1">
        <v>134.3708</v>
      </c>
    </row>
    <row r="129" spans="1:50" x14ac:dyDescent="0.2">
      <c r="A129" s="1">
        <v>19163.965346100002</v>
      </c>
      <c r="B129" s="1">
        <v>182.12739999999999</v>
      </c>
      <c r="D129" s="1">
        <v>19906.540538099998</v>
      </c>
      <c r="E129" s="1">
        <v>289.55799999999999</v>
      </c>
      <c r="U129" s="1">
        <v>19718.9818552</v>
      </c>
      <c r="V129" s="1">
        <v>226.9965</v>
      </c>
      <c r="AW129" s="1">
        <v>19080.6639708</v>
      </c>
      <c r="AX129" s="1">
        <v>145.48650000000001</v>
      </c>
    </row>
    <row r="130" spans="1:50" x14ac:dyDescent="0.2">
      <c r="A130" s="1">
        <v>19344.6858465</v>
      </c>
      <c r="B130" s="1">
        <v>199.7261</v>
      </c>
      <c r="D130" s="1">
        <v>20094.245722700001</v>
      </c>
      <c r="E130" s="1">
        <v>275.76310000000001</v>
      </c>
      <c r="U130" s="1">
        <v>19905.278264100001</v>
      </c>
      <c r="V130" s="1">
        <v>214.50899999999999</v>
      </c>
      <c r="AW130" s="1">
        <v>19260.617361000001</v>
      </c>
      <c r="AX130" s="1">
        <v>144.8013</v>
      </c>
    </row>
    <row r="131" spans="1:50" x14ac:dyDescent="0.2">
      <c r="D131" s="1">
        <v>20281.949186900001</v>
      </c>
      <c r="E131" s="1">
        <v>243.0411</v>
      </c>
      <c r="U131" s="1">
        <v>20091.579754499999</v>
      </c>
      <c r="V131" s="1">
        <v>203.0438</v>
      </c>
    </row>
    <row r="132" spans="1:50" x14ac:dyDescent="0.2">
      <c r="D132" s="1">
        <v>20469.650930899999</v>
      </c>
      <c r="E132" s="1">
        <v>214.16210000000001</v>
      </c>
      <c r="U132" s="1">
        <v>20277.886328299999</v>
      </c>
      <c r="V132" s="1">
        <v>201.3767</v>
      </c>
    </row>
    <row r="133" spans="1:50" x14ac:dyDescent="0.2">
      <c r="D133" s="1">
        <v>20657.350955000002</v>
      </c>
      <c r="E133" s="1">
        <v>201.2098</v>
      </c>
      <c r="U133" s="1">
        <v>20464.197987399999</v>
      </c>
      <c r="V133" s="1">
        <v>202.97489999999999</v>
      </c>
    </row>
    <row r="134" spans="1:50" x14ac:dyDescent="0.2">
      <c r="D134" s="1">
        <v>20845.049259200001</v>
      </c>
      <c r="E134" s="1">
        <v>194.5153</v>
      </c>
      <c r="U134" s="1">
        <v>20650.514733700002</v>
      </c>
      <c r="V134" s="1">
        <v>208.67330000000001</v>
      </c>
    </row>
    <row r="135" spans="1:50" x14ac:dyDescent="0.2">
      <c r="D135" s="1">
        <v>21032.745843699999</v>
      </c>
      <c r="E135" s="1">
        <v>188.4502</v>
      </c>
    </row>
    <row r="136" spans="1:50" x14ac:dyDescent="0.2">
      <c r="D136" s="1">
        <v>21220.440708800001</v>
      </c>
      <c r="E136" s="1">
        <v>186.09809999999999</v>
      </c>
    </row>
    <row r="137" spans="1:50" x14ac:dyDescent="0.2">
      <c r="D137" s="1">
        <v>21408.1338545</v>
      </c>
      <c r="E137" s="1">
        <v>187.23560000000001</v>
      </c>
    </row>
    <row r="138" spans="1:50" x14ac:dyDescent="0.2">
      <c r="D138" s="1">
        <v>21595.825281099998</v>
      </c>
      <c r="E138" s="1">
        <v>195.96700000000001</v>
      </c>
    </row>
    <row r="139" spans="1:50" x14ac:dyDescent="0.2">
      <c r="D139" s="1">
        <v>21783.514988700001</v>
      </c>
      <c r="E139" s="1">
        <v>203.05850000000001</v>
      </c>
    </row>
    <row r="140" spans="1:50" x14ac:dyDescent="0.2">
      <c r="D140" s="1">
        <v>21971.2029774</v>
      </c>
      <c r="E140" s="1">
        <v>196.22040000000001</v>
      </c>
    </row>
    <row r="141" spans="1:50" x14ac:dyDescent="0.2">
      <c r="D141" s="1">
        <v>22158.8892476</v>
      </c>
      <c r="E141" s="1">
        <v>189.31379999999999</v>
      </c>
    </row>
    <row r="142" spans="1:50" x14ac:dyDescent="0.2">
      <c r="D142" s="1">
        <v>22346.5737993</v>
      </c>
      <c r="E142" s="1">
        <v>194.21629999999999</v>
      </c>
    </row>
    <row r="143" spans="1:50" x14ac:dyDescent="0.2">
      <c r="D143" s="1">
        <v>22534.256632699999</v>
      </c>
      <c r="E143" s="1">
        <v>201.26609999999999</v>
      </c>
    </row>
    <row r="144" spans="1:50" x14ac:dyDescent="0.2">
      <c r="D144" s="1">
        <v>22721.9377479</v>
      </c>
      <c r="E144" s="1">
        <v>202.82230000000001</v>
      </c>
    </row>
    <row r="145" spans="4:5" x14ac:dyDescent="0.2">
      <c r="D145" s="1">
        <v>22909.617145200002</v>
      </c>
      <c r="E145" s="1">
        <v>202.79949999999999</v>
      </c>
    </row>
    <row r="146" spans="4:5" x14ac:dyDescent="0.2">
      <c r="D146" s="1">
        <v>23097.294824699999</v>
      </c>
      <c r="E146" s="1">
        <v>207.33260000000001</v>
      </c>
    </row>
    <row r="147" spans="4:5" x14ac:dyDescent="0.2">
      <c r="D147" s="1">
        <v>23284.970786599999</v>
      </c>
      <c r="E147" s="1">
        <v>214.56950000000001</v>
      </c>
    </row>
    <row r="148" spans="4:5" x14ac:dyDescent="0.2">
      <c r="D148" s="1">
        <v>23472.645031100001</v>
      </c>
      <c r="E148" s="1">
        <v>211.3126</v>
      </c>
    </row>
  </sheetData>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91C6B-AB58-F042-AFD5-9CF1B0F43B2E}">
  <dimension ref="A1:BP124"/>
  <sheetViews>
    <sheetView topLeftCell="R24" zoomScale="80" zoomScaleNormal="80" workbookViewId="0">
      <selection activeCell="S58" sqref="S58"/>
    </sheetView>
  </sheetViews>
  <sheetFormatPr baseColWidth="10" defaultColWidth="8.83203125" defaultRowHeight="15" x14ac:dyDescent="0.2"/>
  <cols>
    <col min="1" max="1" width="15.5" style="1" customWidth="1"/>
    <col min="2" max="2" width="8.1640625" style="1" customWidth="1"/>
    <col min="3" max="3" width="23.33203125" style="1" customWidth="1"/>
    <col min="4" max="4" width="26.83203125" style="1" customWidth="1"/>
    <col min="5" max="5" width="20" style="1" customWidth="1"/>
    <col min="6" max="6" width="24.83203125" style="1" customWidth="1"/>
    <col min="7" max="7" width="25.83203125" style="1" customWidth="1"/>
    <col min="8" max="8" width="29.5" style="1" customWidth="1"/>
    <col min="9" max="9" width="13.1640625" style="1" customWidth="1"/>
    <col min="10" max="10" width="15" style="1" customWidth="1"/>
    <col min="11" max="11" width="31.5" style="1" customWidth="1"/>
    <col min="12" max="12" width="17.5" style="1" customWidth="1"/>
    <col min="13" max="13" width="23.33203125" style="1" customWidth="1"/>
    <col min="14" max="14" width="19" style="1" customWidth="1"/>
    <col min="15" max="15" width="17.6640625" style="1" customWidth="1"/>
    <col min="16" max="16" width="19.5" style="1" customWidth="1"/>
    <col min="17" max="17" width="21.83203125" style="1" customWidth="1"/>
    <col min="18" max="18" width="22.5" style="1" customWidth="1"/>
    <col min="19" max="19" width="37" style="1" customWidth="1"/>
    <col min="20" max="20" width="21.1640625" style="1" customWidth="1"/>
    <col min="21" max="21" width="11.83203125" style="1" customWidth="1"/>
    <col min="22" max="22" width="12.5" style="1" customWidth="1"/>
    <col min="23" max="23" width="14" style="1" customWidth="1"/>
    <col min="24" max="52" width="8.83203125" style="1"/>
    <col min="53" max="53" width="15" style="1" customWidth="1"/>
    <col min="54" max="54" width="14.5" style="1" customWidth="1"/>
    <col min="55" max="65" width="8.83203125" style="1"/>
    <col min="66" max="66" width="11.83203125" style="1" customWidth="1"/>
    <col min="67" max="67" width="20.5" style="1" customWidth="1"/>
    <col min="68" max="68" width="16.6640625" style="1" customWidth="1"/>
    <col min="69" max="16384" width="8.83203125" style="1"/>
  </cols>
  <sheetData>
    <row r="1" spans="1:27" s="18" customFormat="1" ht="16" thickBot="1" x14ac:dyDescent="0.25">
      <c r="A1" s="19" t="s">
        <v>121</v>
      </c>
    </row>
    <row r="2" spans="1:27" s="33" customFormat="1" ht="36" customHeight="1" thickBot="1" x14ac:dyDescent="0.25">
      <c r="A2" s="36" t="s">
        <v>120</v>
      </c>
      <c r="B2" s="36" t="s">
        <v>119</v>
      </c>
      <c r="C2" s="35" t="s">
        <v>118</v>
      </c>
      <c r="D2" s="35" t="s">
        <v>117</v>
      </c>
      <c r="E2" s="37" t="s">
        <v>230</v>
      </c>
      <c r="F2" s="37" t="s">
        <v>231</v>
      </c>
      <c r="G2" s="37" t="s">
        <v>430</v>
      </c>
      <c r="H2" s="37" t="s">
        <v>431</v>
      </c>
      <c r="I2" s="37" t="s">
        <v>115</v>
      </c>
      <c r="J2" s="37" t="s">
        <v>114</v>
      </c>
      <c r="K2" s="36" t="s">
        <v>113</v>
      </c>
      <c r="L2" s="36" t="s">
        <v>112</v>
      </c>
      <c r="M2" s="36" t="s">
        <v>111</v>
      </c>
      <c r="N2" s="36" t="s">
        <v>110</v>
      </c>
      <c r="O2" s="35" t="s">
        <v>109</v>
      </c>
      <c r="P2" s="35" t="s">
        <v>108</v>
      </c>
      <c r="Q2" s="35" t="s">
        <v>107</v>
      </c>
      <c r="R2" s="35" t="s">
        <v>106</v>
      </c>
      <c r="S2" s="35"/>
      <c r="T2" s="34"/>
    </row>
    <row r="3" spans="1:27" s="23" customFormat="1" ht="16" thickTop="1" x14ac:dyDescent="0.2">
      <c r="A3" s="23" t="s">
        <v>429</v>
      </c>
      <c r="B3" s="23">
        <v>17</v>
      </c>
      <c r="E3" s="23">
        <v>89.414599999999993</v>
      </c>
      <c r="F3" s="23" t="s">
        <v>428</v>
      </c>
      <c r="G3" s="23">
        <v>12.0726</v>
      </c>
      <c r="H3" s="23" t="s">
        <v>427</v>
      </c>
      <c r="I3" s="23">
        <v>30.4133</v>
      </c>
      <c r="J3" s="23">
        <v>62.651531024871993</v>
      </c>
      <c r="K3" s="23">
        <v>-195.45280500000001</v>
      </c>
      <c r="L3" s="23">
        <v>230.777252</v>
      </c>
      <c r="M3" s="23">
        <v>426.23005699999999</v>
      </c>
      <c r="N3" s="23">
        <v>53.454742000000003</v>
      </c>
      <c r="O3" s="23">
        <v>9.0988351999999999</v>
      </c>
      <c r="P3" s="23">
        <v>9.3152170000000005</v>
      </c>
      <c r="Q3" s="23">
        <v>8.9314280403006627</v>
      </c>
      <c r="R3" s="23">
        <v>9.1151600801002211</v>
      </c>
      <c r="S3" s="14"/>
      <c r="T3" s="14"/>
    </row>
    <row r="4" spans="1:27" s="57" customFormat="1" ht="16" thickBot="1" x14ac:dyDescent="0.25"/>
    <row r="5" spans="1:27" s="12" customFormat="1" ht="16" thickBot="1" x14ac:dyDescent="0.25">
      <c r="A5" s="13" t="s">
        <v>369</v>
      </c>
    </row>
    <row r="6" spans="1:27" ht="33" thickBot="1" x14ac:dyDescent="0.25">
      <c r="A6" s="15" t="s">
        <v>368</v>
      </c>
      <c r="B6" s="15" t="s">
        <v>366</v>
      </c>
      <c r="C6" s="1" t="s">
        <v>426</v>
      </c>
      <c r="D6" s="15" t="s">
        <v>368</v>
      </c>
      <c r="E6" s="15" t="s">
        <v>366</v>
      </c>
      <c r="F6" s="56" t="s">
        <v>425</v>
      </c>
    </row>
    <row r="7" spans="1:27" s="26" customFormat="1" ht="16" thickTop="1" x14ac:dyDescent="0.2">
      <c r="A7" s="26">
        <v>9.6999999999999993</v>
      </c>
      <c r="B7" s="26">
        <v>60</v>
      </c>
      <c r="D7" s="26">
        <v>9.66</v>
      </c>
      <c r="E7" s="26">
        <v>91</v>
      </c>
    </row>
    <row r="8" spans="1:27" ht="16" thickBot="1" x14ac:dyDescent="0.25"/>
    <row r="9" spans="1:27" s="12" customFormat="1" ht="16" thickBot="1" x14ac:dyDescent="0.25">
      <c r="A9" s="13" t="s">
        <v>103</v>
      </c>
    </row>
    <row r="11" spans="1:27" ht="16" thickBot="1" x14ac:dyDescent="0.25">
      <c r="Z11" s="11" t="s">
        <v>102</v>
      </c>
      <c r="AA11" s="10"/>
    </row>
    <row r="12" spans="1:27" ht="16" thickTop="1" x14ac:dyDescent="0.2">
      <c r="Z12" s="25" t="s">
        <v>101</v>
      </c>
      <c r="AA12" s="24">
        <v>3.5000000000000003E-2</v>
      </c>
    </row>
    <row r="13" spans="1:27" x14ac:dyDescent="0.2">
      <c r="Z13" s="25" t="s">
        <v>99</v>
      </c>
      <c r="AA13" s="24">
        <v>0</v>
      </c>
    </row>
    <row r="14" spans="1:27" x14ac:dyDescent="0.2">
      <c r="Z14" s="25" t="s">
        <v>219</v>
      </c>
      <c r="AA14" s="24">
        <v>2.1700000000000001E-2</v>
      </c>
    </row>
    <row r="15" spans="1:27" x14ac:dyDescent="0.2">
      <c r="Z15" s="7" t="s">
        <v>213</v>
      </c>
      <c r="AA15" s="6">
        <v>2.75E-2</v>
      </c>
    </row>
    <row r="25" spans="1:68" x14ac:dyDescent="0.2">
      <c r="A25" s="1" t="s">
        <v>100</v>
      </c>
      <c r="B25" s="1" t="s">
        <v>101</v>
      </c>
      <c r="D25" s="1" t="s">
        <v>100</v>
      </c>
      <c r="E25" s="1" t="s">
        <v>99</v>
      </c>
      <c r="U25" s="26" t="s">
        <v>101</v>
      </c>
      <c r="V25" s="26"/>
      <c r="W25" s="26" t="s">
        <v>101</v>
      </c>
    </row>
    <row r="26" spans="1:68" x14ac:dyDescent="0.2">
      <c r="A26" s="1">
        <v>0</v>
      </c>
      <c r="B26" s="1">
        <v>-60.452399999999997</v>
      </c>
      <c r="D26" s="1">
        <v>0</v>
      </c>
      <c r="E26" s="1">
        <v>-243.89109999999999</v>
      </c>
      <c r="T26" s="26"/>
      <c r="U26" s="26" t="s">
        <v>216</v>
      </c>
      <c r="V26" s="26" t="s">
        <v>424</v>
      </c>
      <c r="W26" s="1" t="s">
        <v>360</v>
      </c>
    </row>
    <row r="27" spans="1:68" ht="16" thickBot="1" x14ac:dyDescent="0.25">
      <c r="A27" s="1">
        <v>183.41974274500001</v>
      </c>
      <c r="B27" s="1">
        <v>-64.892700000000005</v>
      </c>
      <c r="D27" s="1">
        <v>179.11532221100001</v>
      </c>
      <c r="E27" s="1">
        <v>-234.47059999999999</v>
      </c>
      <c r="K27" s="45" t="s">
        <v>419</v>
      </c>
      <c r="O27" s="26" t="s">
        <v>101</v>
      </c>
      <c r="U27" s="1">
        <v>8435.5314848399994</v>
      </c>
      <c r="V27" s="1">
        <f>0.0385*U27-325</f>
        <v>-0.23203783366000152</v>
      </c>
      <c r="W27" s="1">
        <f>B72-V27</f>
        <v>4.3639378336500014</v>
      </c>
      <c r="AP27" s="1" t="s">
        <v>100</v>
      </c>
      <c r="AQ27" s="1" t="s">
        <v>219</v>
      </c>
      <c r="AZ27" s="1" t="s">
        <v>96</v>
      </c>
      <c r="BA27" s="1" t="s">
        <v>98</v>
      </c>
      <c r="BB27" s="1" t="s">
        <v>217</v>
      </c>
      <c r="BD27" s="1" t="s">
        <v>100</v>
      </c>
      <c r="BE27" s="1" t="s">
        <v>213</v>
      </c>
      <c r="BN27" s="1" t="s">
        <v>96</v>
      </c>
      <c r="BO27" s="1" t="s">
        <v>98</v>
      </c>
      <c r="BP27" s="1" t="s">
        <v>224</v>
      </c>
    </row>
    <row r="28" spans="1:68" x14ac:dyDescent="0.2">
      <c r="A28" s="1">
        <v>366.837764118</v>
      </c>
      <c r="B28" s="1">
        <v>-72.1036</v>
      </c>
      <c r="D28" s="1">
        <v>358.23062233299999</v>
      </c>
      <c r="E28" s="1">
        <v>-216.97479999999999</v>
      </c>
      <c r="K28" s="44">
        <f>AVERAGE(B72:B104)</f>
        <v>135.63362424242425</v>
      </c>
      <c r="L28" s="55"/>
      <c r="M28" s="55" t="s">
        <v>98</v>
      </c>
      <c r="N28" s="55"/>
      <c r="O28" s="54" t="s">
        <v>360</v>
      </c>
      <c r="U28" s="1">
        <v>8618.8723811899999</v>
      </c>
      <c r="V28" s="1">
        <f>0.0385*U28-325</f>
        <v>6.8265866758150082</v>
      </c>
      <c r="W28" s="1">
        <f>B73-V28</f>
        <v>0.58161332419499168</v>
      </c>
      <c r="AP28" s="1">
        <v>0</v>
      </c>
      <c r="AQ28" s="1">
        <v>142.571</v>
      </c>
      <c r="AZ28" s="1">
        <v>5315.0941798000003</v>
      </c>
      <c r="BA28" s="1">
        <f>0.0217*AZ28-174.59</f>
        <v>-59.252456298339993</v>
      </c>
      <c r="BB28" s="1">
        <f>AQ57-BA28</f>
        <v>0.11395629833999266</v>
      </c>
      <c r="BD28" s="1">
        <v>0</v>
      </c>
      <c r="BE28" s="1">
        <v>56.381900000000002</v>
      </c>
      <c r="BN28" s="1">
        <v>2345.9828444099999</v>
      </c>
      <c r="BO28" s="1">
        <f>0.0275*BN28-190.89</f>
        <v>-126.37547177872499</v>
      </c>
      <c r="BP28" s="1">
        <f>BE41-BO28</f>
        <v>-0.11472822127501558</v>
      </c>
    </row>
    <row r="29" spans="1:68" x14ac:dyDescent="0.2">
      <c r="A29" s="1">
        <v>550.25406444099997</v>
      </c>
      <c r="B29" s="1">
        <v>-88.298100000000005</v>
      </c>
      <c r="D29" s="1">
        <v>537.34590038500005</v>
      </c>
      <c r="E29" s="1">
        <v>-199.59870000000001</v>
      </c>
      <c r="K29" s="44"/>
      <c r="L29" s="51" t="s">
        <v>18</v>
      </c>
      <c r="M29" s="1">
        <f>0.035 *A72 -290.82</f>
        <v>4.4236019694000106</v>
      </c>
      <c r="O29" s="49">
        <f>B72-M29</f>
        <v>-0.2917019694100107</v>
      </c>
      <c r="U29" s="1">
        <v>8802.2115711200004</v>
      </c>
      <c r="V29" s="1">
        <f>0.0385*U29-325</f>
        <v>13.885145488120031</v>
      </c>
      <c r="W29" s="1">
        <f>B74-V29</f>
        <v>-3.0246454881200311</v>
      </c>
      <c r="AP29" s="1">
        <v>183.22194458199999</v>
      </c>
      <c r="AQ29" s="1">
        <v>136.9023</v>
      </c>
      <c r="AZ29" s="1">
        <v>5498.4348257199999</v>
      </c>
      <c r="BA29" s="1">
        <f>0.0217*AZ29-174.59</f>
        <v>-55.273964281876005</v>
      </c>
      <c r="BB29" s="1">
        <f>AQ58-BA29</f>
        <v>-1.9583357181239975</v>
      </c>
      <c r="BD29" s="1">
        <v>180.46991289100001</v>
      </c>
      <c r="BE29" s="1">
        <v>37.311700000000002</v>
      </c>
      <c r="BN29" s="1">
        <v>2526.4318054400001</v>
      </c>
      <c r="BO29" s="1">
        <f>0.0275*BN29-190.89</f>
        <v>-121.41312535039998</v>
      </c>
      <c r="BP29" s="1">
        <f>BE42-BO29</f>
        <v>0.92542535039997631</v>
      </c>
    </row>
    <row r="30" spans="1:68" x14ac:dyDescent="0.2">
      <c r="A30" s="1">
        <v>733.66864404399996</v>
      </c>
      <c r="B30" s="1">
        <v>-110.5758</v>
      </c>
      <c r="D30" s="1">
        <v>716.46115638599997</v>
      </c>
      <c r="E30" s="1">
        <v>-190.51150000000001</v>
      </c>
      <c r="K30" s="44" t="s">
        <v>423</v>
      </c>
      <c r="L30" s="51" t="s">
        <v>16</v>
      </c>
      <c r="M30" s="1">
        <f>0.035 *A73 -290.82</f>
        <v>10.84053334165003</v>
      </c>
      <c r="O30" s="49">
        <f>B73-M30</f>
        <v>-3.4323333416400299</v>
      </c>
      <c r="U30" s="1">
        <v>8985.5490549700007</v>
      </c>
      <c r="V30" s="1">
        <f>0.0385*U30-325</f>
        <v>20.943638616345027</v>
      </c>
      <c r="W30" s="1">
        <f>B75-V30</f>
        <v>-0.72533861634502728</v>
      </c>
      <c r="AP30" s="1">
        <v>366.447954525</v>
      </c>
      <c r="AQ30" s="1">
        <v>131.6532</v>
      </c>
      <c r="AZ30" s="1">
        <v>5681.7795945999997</v>
      </c>
      <c r="BA30" s="1">
        <f>0.0217*AZ30-174.59</f>
        <v>-51.295382797180011</v>
      </c>
      <c r="BB30" s="1">
        <f>AQ59-BA30</f>
        <v>0.71068279718001293</v>
      </c>
      <c r="BD30" s="1">
        <v>360.93820381099999</v>
      </c>
      <c r="BE30" s="1">
        <v>21.1022</v>
      </c>
      <c r="BN30" s="1">
        <v>2706.87916679</v>
      </c>
      <c r="BO30" s="1">
        <f>0.0275*BN30-190.89</f>
        <v>-116.45082291327499</v>
      </c>
      <c r="BP30" s="1">
        <f>BE43-BO30</f>
        <v>3.2644229132749842</v>
      </c>
    </row>
    <row r="31" spans="1:68" x14ac:dyDescent="0.2">
      <c r="A31" s="1">
        <v>917.08150324999997</v>
      </c>
      <c r="B31" s="1">
        <v>-117.1315</v>
      </c>
      <c r="D31" s="1">
        <v>895.57639035900002</v>
      </c>
      <c r="E31" s="1">
        <v>-179.6352</v>
      </c>
      <c r="K31" s="44">
        <f>AVERAGE(E41:E81,E88)</f>
        <v>54.808114285714751</v>
      </c>
      <c r="L31" s="51" t="s">
        <v>14</v>
      </c>
      <c r="M31" s="1">
        <f>0.035 *A74 -290.82</f>
        <v>17.25740498920004</v>
      </c>
      <c r="O31" s="49">
        <f>B74-M31</f>
        <v>-6.3969049892000402</v>
      </c>
      <c r="U31" s="1">
        <v>9168.8848330700002</v>
      </c>
      <c r="V31" s="1">
        <f>0.0385*U31-325</f>
        <v>28.00206607319501</v>
      </c>
      <c r="W31" s="1">
        <f>B76-V31</f>
        <v>5.6227339268049903</v>
      </c>
      <c r="AP31" s="1">
        <v>549.67803181199997</v>
      </c>
      <c r="AQ31" s="1">
        <v>126.83159999999999</v>
      </c>
      <c r="AZ31" s="1">
        <v>5865.1284884400002</v>
      </c>
      <c r="BA31" s="1">
        <f>0.0217*AZ31-174.59</f>
        <v>-47.316711800851991</v>
      </c>
      <c r="BB31" s="1">
        <f>AQ60-BA31</f>
        <v>2.3380118008519872</v>
      </c>
      <c r="BD31" s="1">
        <v>541.40487447600003</v>
      </c>
      <c r="BE31" s="1">
        <v>7.2403000000000004</v>
      </c>
      <c r="BN31" s="1">
        <v>2887.3249301599999</v>
      </c>
      <c r="BO31" s="1">
        <f>0.0275*BN31-190.89</f>
        <v>-111.48856442059999</v>
      </c>
      <c r="BP31" s="1">
        <f>BE44-BO31</f>
        <v>10.459764420599981</v>
      </c>
    </row>
    <row r="32" spans="1:68" x14ac:dyDescent="0.2">
      <c r="A32" s="1">
        <v>1100.49264238</v>
      </c>
      <c r="B32" s="1">
        <v>-108.2527</v>
      </c>
      <c r="D32" s="1">
        <v>1074.6916023199999</v>
      </c>
      <c r="E32" s="1">
        <v>-154.0035</v>
      </c>
      <c r="K32" s="44"/>
      <c r="L32" s="51" t="s">
        <v>12</v>
      </c>
      <c r="M32" s="1">
        <f>0.035 *A75 -290.82</f>
        <v>23.674216923950041</v>
      </c>
      <c r="O32" s="49">
        <f>B75-M32</f>
        <v>-3.455916923950042</v>
      </c>
      <c r="U32" s="1">
        <v>9352.2189057199994</v>
      </c>
      <c r="V32" s="1">
        <f>0.0385*U32-325</f>
        <v>35.060427870219996</v>
      </c>
      <c r="W32" s="1">
        <f>B77-V32</f>
        <v>15.764672129780003</v>
      </c>
      <c r="AP32" s="1">
        <v>732.91217842699996</v>
      </c>
      <c r="AQ32" s="1">
        <v>125.45440000000001</v>
      </c>
      <c r="AZ32" s="1">
        <v>6048.4815092199997</v>
      </c>
      <c r="BA32" s="1">
        <f>0.0217*AZ32-174.59</f>
        <v>-43.337951249925993</v>
      </c>
      <c r="BB32" s="1">
        <f>AQ61-BA32</f>
        <v>1.0376512499259931</v>
      </c>
      <c r="BD32" s="1">
        <v>721.86992660299995</v>
      </c>
      <c r="BE32" s="1">
        <v>-8.2837999999999994</v>
      </c>
      <c r="BN32" s="1">
        <v>3067.7690972800001</v>
      </c>
      <c r="BO32" s="1">
        <f>0.0275*BN32-190.89</f>
        <v>-106.52634982479998</v>
      </c>
      <c r="BP32" s="1">
        <f>BE45-BO32</f>
        <v>26.851349824799982</v>
      </c>
    </row>
    <row r="33" spans="1:68" ht="16" x14ac:dyDescent="0.2">
      <c r="A33" s="1">
        <v>1283.90206177</v>
      </c>
      <c r="B33" s="1">
        <v>-102.5304</v>
      </c>
      <c r="D33" s="1">
        <v>1253.80679229</v>
      </c>
      <c r="E33" s="1">
        <v>-127.1263</v>
      </c>
      <c r="K33" s="52" t="s">
        <v>418</v>
      </c>
      <c r="L33" s="51" t="s">
        <v>10</v>
      </c>
      <c r="M33" s="1">
        <f>0.035 *A76 -290.82</f>
        <v>30.090969157450047</v>
      </c>
      <c r="O33" s="49">
        <f>B76-M33</f>
        <v>3.5338308425499534</v>
      </c>
      <c r="U33" s="1">
        <v>9535.5512732700008</v>
      </c>
      <c r="V33" s="1">
        <f>0.0385*U33-325</f>
        <v>42.118724020895002</v>
      </c>
      <c r="W33" s="1">
        <f>B78-V33</f>
        <v>31.111875979104994</v>
      </c>
      <c r="AP33" s="1">
        <v>916.15039634699997</v>
      </c>
      <c r="AQ33" s="1">
        <v>126.17010000000001</v>
      </c>
      <c r="AZ33" s="1">
        <v>6231.8386589399997</v>
      </c>
      <c r="BA33" s="1">
        <f>0.0217*AZ33-174.59</f>
        <v>-39.359101101002011</v>
      </c>
      <c r="BB33" s="1">
        <f>AQ62-BA33</f>
        <v>-2.2864988989979906</v>
      </c>
      <c r="BD33" s="1">
        <v>902.33336190399996</v>
      </c>
      <c r="BE33" s="1">
        <v>-25.2681</v>
      </c>
      <c r="BN33" s="1">
        <v>3248.21166984</v>
      </c>
      <c r="BO33" s="1">
        <f>0.0275*BN33-190.89</f>
        <v>-101.56417907939999</v>
      </c>
      <c r="BP33" s="1">
        <f>BE46-BO33</f>
        <v>48.681079079399993</v>
      </c>
    </row>
    <row r="34" spans="1:68" x14ac:dyDescent="0.2">
      <c r="A34" s="1">
        <v>1467.3097617400001</v>
      </c>
      <c r="B34" s="1">
        <v>-102.08320000000001</v>
      </c>
      <c r="D34" s="1">
        <v>1432.92196029</v>
      </c>
      <c r="E34" s="1">
        <v>-107.8822</v>
      </c>
      <c r="K34" s="44">
        <f>AVERAGE(K28,K31)</f>
        <v>95.220869264069506</v>
      </c>
      <c r="L34" s="51" t="s">
        <v>8</v>
      </c>
      <c r="M34" s="1">
        <f>0.035 *A77 -290.82</f>
        <v>36.507661700200003</v>
      </c>
      <c r="O34" s="49">
        <f>B77-M34</f>
        <v>14.317438299799996</v>
      </c>
      <c r="U34" s="1">
        <v>9718.8819360300004</v>
      </c>
      <c r="V34" s="1">
        <f>0.0385*U34-325</f>
        <v>49.176954537154984</v>
      </c>
      <c r="W34" s="1">
        <f>B79-V34</f>
        <v>50.824045462845021</v>
      </c>
      <c r="AP34" s="1">
        <v>1099.39268756</v>
      </c>
      <c r="AQ34" s="1">
        <v>119.4126</v>
      </c>
      <c r="AZ34" s="1">
        <v>6415.1999395800003</v>
      </c>
      <c r="BA34" s="1">
        <f>0.0217*AZ34-174.59</f>
        <v>-35.380161311113994</v>
      </c>
      <c r="BB34" s="1">
        <f>AQ63-BA34</f>
        <v>0.755061311113991</v>
      </c>
      <c r="BD34" s="1">
        <v>1082.7951820999999</v>
      </c>
      <c r="BE34" s="1">
        <v>-41.210799999999999</v>
      </c>
      <c r="BN34" s="1">
        <v>3428.65264957</v>
      </c>
      <c r="BO34" s="1">
        <f>0.0275*BN34-190.89</f>
        <v>-96.60205213682498</v>
      </c>
      <c r="BP34" s="1">
        <f>BE47-BO34</f>
        <v>74.599952136824982</v>
      </c>
    </row>
    <row r="35" spans="1:68" x14ac:dyDescent="0.2">
      <c r="A35" s="1">
        <v>1650.71574261</v>
      </c>
      <c r="B35" s="1">
        <v>-115.9439</v>
      </c>
      <c r="D35" s="1">
        <v>1612.03710634</v>
      </c>
      <c r="E35" s="1">
        <v>-90.035700000000006</v>
      </c>
      <c r="K35" s="44"/>
      <c r="L35" s="51" t="s">
        <v>6</v>
      </c>
      <c r="M35" s="1">
        <f>0.035 *A78 -290.82</f>
        <v>42.924294564450065</v>
      </c>
      <c r="O35" s="49">
        <f>B78-M35</f>
        <v>30.30630543554993</v>
      </c>
      <c r="U35" s="1">
        <v>9902.2108943399999</v>
      </c>
      <c r="V35" s="1">
        <f>0.0385*U35-325</f>
        <v>56.235119432090016</v>
      </c>
      <c r="W35" s="1">
        <f>B80-V35</f>
        <v>71.916080567909972</v>
      </c>
      <c r="AP35" s="1">
        <v>1282.6390540499999</v>
      </c>
      <c r="AQ35" s="1">
        <v>104.65089999999999</v>
      </c>
      <c r="AZ35" s="1">
        <v>6598.5653531400003</v>
      </c>
      <c r="BA35" s="1">
        <f>0.0217*AZ35-174.59</f>
        <v>-31.401131836861992</v>
      </c>
      <c r="BB35" s="1">
        <f>AQ64-BA35</f>
        <v>8.2159318368619942</v>
      </c>
      <c r="BD35" s="1">
        <v>1263.2553889000001</v>
      </c>
      <c r="BE35" s="1">
        <v>-52.498600000000003</v>
      </c>
      <c r="BN35" s="1">
        <v>3609.0920381699998</v>
      </c>
      <c r="BO35" s="1">
        <f>0.0275*BN35-190.89</f>
        <v>-91.639968950324985</v>
      </c>
      <c r="BP35" s="1">
        <f>BE48-BO35</f>
        <v>92.74456895033498</v>
      </c>
    </row>
    <row r="36" spans="1:68" x14ac:dyDescent="0.2">
      <c r="A36" s="1">
        <v>1834.12000472</v>
      </c>
      <c r="B36" s="1">
        <v>-142.35730000000001</v>
      </c>
      <c r="D36" s="1">
        <v>1791.1522304499999</v>
      </c>
      <c r="E36" s="1">
        <v>-72.084400000000002</v>
      </c>
      <c r="K36" s="44"/>
      <c r="L36" s="51" t="s">
        <v>4</v>
      </c>
      <c r="M36" s="1">
        <f>0.035 *A79 -290.82</f>
        <v>49.340867761050049</v>
      </c>
      <c r="O36" s="49">
        <f>B79-M36</f>
        <v>50.660132238949956</v>
      </c>
      <c r="U36" s="1">
        <v>10085.5381485</v>
      </c>
      <c r="V36" s="1">
        <f>0.0385*U36-325</f>
        <v>63.293218717249999</v>
      </c>
      <c r="W36" s="1">
        <f>B81-V36</f>
        <v>82.664181282750008</v>
      </c>
      <c r="AP36" s="1">
        <v>1465.8894978000001</v>
      </c>
      <c r="AQ36" s="1">
        <v>99.185000000000002</v>
      </c>
      <c r="AZ36" s="1">
        <v>6781.9349016100005</v>
      </c>
      <c r="BA36" s="1">
        <f>0.0217*AZ36-174.59</f>
        <v>-27.422012635062998</v>
      </c>
      <c r="BB36" s="1">
        <f>AQ65-BA36</f>
        <v>11.229212635063</v>
      </c>
      <c r="BD36" s="1">
        <v>1443.7139840100001</v>
      </c>
      <c r="BE36" s="1">
        <v>-66.263800000000003</v>
      </c>
      <c r="BN36" s="1">
        <v>3789.52983735</v>
      </c>
      <c r="BO36" s="1">
        <f>0.0275*BN36-190.89</f>
        <v>-86.677929472874993</v>
      </c>
      <c r="BP36" s="1">
        <f>BE49-BO36</f>
        <v>100.69402947287499</v>
      </c>
    </row>
    <row r="37" spans="1:68" x14ac:dyDescent="0.2">
      <c r="A37" s="1">
        <v>2017.52254838</v>
      </c>
      <c r="B37" s="1">
        <v>-158.0616</v>
      </c>
      <c r="D37" s="1">
        <v>1970.26733266</v>
      </c>
      <c r="E37" s="1">
        <v>-54.283200000000001</v>
      </c>
      <c r="K37" s="44"/>
      <c r="L37" s="51" t="s">
        <v>206</v>
      </c>
      <c r="M37" s="1">
        <f>0.035 *A80 -290.82</f>
        <v>55.757381301900011</v>
      </c>
      <c r="O37" s="49">
        <f>B80-M37</f>
        <v>72.393818698099977</v>
      </c>
      <c r="U37" s="1">
        <v>10268.863698900001</v>
      </c>
      <c r="V37" s="1">
        <f>0.0385*U37-325</f>
        <v>70.351252407650009</v>
      </c>
      <c r="W37" s="1">
        <f>B82-V37</f>
        <v>75.454247592349986</v>
      </c>
      <c r="AP37" s="1">
        <v>1649.1440207999999</v>
      </c>
      <c r="AQ37" s="1">
        <v>99.914500000000004</v>
      </c>
      <c r="AZ37" s="1">
        <v>6965.3085869799997</v>
      </c>
      <c r="BA37" s="1">
        <f>0.0217*AZ37-174.59</f>
        <v>-23.442803662534004</v>
      </c>
      <c r="BB37" s="1">
        <f>AQ66-BA37</f>
        <v>10.498903662534005</v>
      </c>
      <c r="BD37" s="1">
        <v>1624.17096917</v>
      </c>
      <c r="BE37" s="1">
        <v>-89.974900000000005</v>
      </c>
      <c r="BN37" s="1">
        <v>3969.9660488300001</v>
      </c>
      <c r="BO37" s="1">
        <f>0.0275*BN37-190.89</f>
        <v>-81.715933657174986</v>
      </c>
      <c r="BP37" s="1">
        <f>BE50-BO37</f>
        <v>98.215533657174987</v>
      </c>
    </row>
    <row r="38" spans="1:68" ht="16" x14ac:dyDescent="0.2">
      <c r="A38" s="1">
        <v>2200.9233739199999</v>
      </c>
      <c r="B38" s="1">
        <v>-161.62350000000001</v>
      </c>
      <c r="D38" s="1">
        <v>2149.3824129700001</v>
      </c>
      <c r="E38" s="1">
        <v>-37.1815</v>
      </c>
      <c r="K38" s="52" t="s">
        <v>422</v>
      </c>
      <c r="L38" s="51" t="s">
        <v>205</v>
      </c>
      <c r="M38" s="1">
        <f>0.035 *A81 -290.82</f>
        <v>62.173835197500011</v>
      </c>
      <c r="O38" s="49">
        <f>B81-M38</f>
        <v>83.783564802499995</v>
      </c>
      <c r="U38" s="1">
        <v>10452.187545700001</v>
      </c>
      <c r="V38" s="1">
        <f>0.0385*U38-325</f>
        <v>77.409220509449995</v>
      </c>
      <c r="W38" s="1">
        <f>B83-V38</f>
        <v>46.550579490550007</v>
      </c>
      <c r="AP38" s="1">
        <v>1832.40262502</v>
      </c>
      <c r="AQ38" s="1">
        <v>91.802300000000002</v>
      </c>
      <c r="AZ38" s="1">
        <v>7148.6864112399999</v>
      </c>
      <c r="BA38" s="1">
        <f>0.0217*AZ38-174.59</f>
        <v>-19.463504876092003</v>
      </c>
      <c r="BB38" s="1">
        <f>AQ67-BA38</f>
        <v>16.136904876092004</v>
      </c>
      <c r="BD38" s="1">
        <v>1804.62634607</v>
      </c>
      <c r="BE38" s="1">
        <v>-114.9781</v>
      </c>
      <c r="BN38" s="1">
        <v>4150.4006743099999</v>
      </c>
      <c r="BO38" s="1">
        <f>0.0275*BN38-190.89</f>
        <v>-76.753981456474989</v>
      </c>
      <c r="BP38" s="1">
        <f>BE51-BO38</f>
        <v>95.233181456474995</v>
      </c>
    </row>
    <row r="39" spans="1:68" x14ac:dyDescent="0.2">
      <c r="A39" s="1">
        <v>2384.32248166</v>
      </c>
      <c r="B39" s="1">
        <v>-160.46369999999999</v>
      </c>
      <c r="D39" s="1">
        <v>2328.4974714</v>
      </c>
      <c r="E39" s="1">
        <v>-20.267800000000001</v>
      </c>
      <c r="K39" s="53" t="s">
        <v>421</v>
      </c>
      <c r="L39" s="51" t="s">
        <v>204</v>
      </c>
      <c r="M39" s="1">
        <f>0.035 *A82 -290.82</f>
        <v>68.590229461500087</v>
      </c>
      <c r="O39" s="49">
        <f>B82-M39</f>
        <v>77.215270538499908</v>
      </c>
      <c r="U39" s="1">
        <v>10635.509689500001</v>
      </c>
      <c r="V39" s="1">
        <f>0.0385*U39-325</f>
        <v>84.467123045750043</v>
      </c>
      <c r="W39" s="1">
        <f>B84-V39</f>
        <v>13.585476954249955</v>
      </c>
      <c r="AP39" s="1">
        <v>2015.66531246</v>
      </c>
      <c r="AQ39" s="1">
        <v>77.284599999999998</v>
      </c>
      <c r="AZ39" s="1">
        <v>7332.0683763899997</v>
      </c>
      <c r="BA39" s="1">
        <f>0.0217*AZ39-174.59</f>
        <v>-15.484116232337016</v>
      </c>
      <c r="BB39" s="1">
        <f>AQ68-BA39</f>
        <v>19.435416232337015</v>
      </c>
      <c r="BD39" s="1">
        <v>1985.08011644</v>
      </c>
      <c r="BE39" s="1">
        <v>-129.14150000000001</v>
      </c>
      <c r="BN39" s="1">
        <v>4330.8337155099998</v>
      </c>
      <c r="BO39" s="1">
        <f>0.0275*BN39-190.89</f>
        <v>-71.792072823474996</v>
      </c>
      <c r="BP39" s="1">
        <f>BE52-BO39</f>
        <v>94.422172823474995</v>
      </c>
    </row>
    <row r="40" spans="1:68" x14ac:dyDescent="0.2">
      <c r="A40" s="1">
        <v>2567.7198719500002</v>
      </c>
      <c r="B40" s="1">
        <v>-162.98259999999999</v>
      </c>
      <c r="D40" s="1">
        <v>2507.6125079799999</v>
      </c>
      <c r="E40" s="1">
        <v>-3.6661000000000001</v>
      </c>
      <c r="K40" s="44" t="s">
        <v>419</v>
      </c>
      <c r="L40" s="51" t="s">
        <v>203</v>
      </c>
      <c r="M40" s="1">
        <f>0.035 *A83 -290.82</f>
        <v>75.006564099500054</v>
      </c>
      <c r="O40" s="49">
        <f>B83-M40</f>
        <v>48.953235900499948</v>
      </c>
      <c r="U40" s="1">
        <v>10818.830130300001</v>
      </c>
      <c r="V40" s="1">
        <f>0.0385*U40-325</f>
        <v>91.52496001655004</v>
      </c>
      <c r="W40" s="1">
        <f>B85-V40</f>
        <v>-2.3528600165500393</v>
      </c>
      <c r="AP40" s="1">
        <v>2198.9320850899999</v>
      </c>
      <c r="AQ40" s="1">
        <v>64.370500000000007</v>
      </c>
      <c r="AZ40" s="1">
        <v>7515.45448442</v>
      </c>
      <c r="BA40" s="1">
        <f>0.0217*AZ40-174.59</f>
        <v>-11.504637688086007</v>
      </c>
      <c r="BB40" s="1">
        <f>AQ69-BA40</f>
        <v>22.407537688086009</v>
      </c>
      <c r="BD40" s="1">
        <v>2165.5322819799999</v>
      </c>
      <c r="BE40" s="1">
        <v>-131.4485</v>
      </c>
      <c r="BN40" s="1">
        <v>4511.2651741299997</v>
      </c>
      <c r="BO40" s="1">
        <f>0.0275*BN40-190.89</f>
        <v>-66.83020771142499</v>
      </c>
      <c r="BP40" s="1">
        <f>BE53-BO40</f>
        <v>93.553007711424982</v>
      </c>
    </row>
    <row r="41" spans="1:68" x14ac:dyDescent="0.2">
      <c r="A41" s="1">
        <v>2751.1155450900001</v>
      </c>
      <c r="B41" s="1">
        <v>-169.77160000000001</v>
      </c>
      <c r="D41" s="1">
        <v>2686.7275227300001</v>
      </c>
      <c r="E41" s="1">
        <v>15.7889</v>
      </c>
      <c r="K41" s="44">
        <f>AVERAGE(O33:O60)</f>
        <v>34.149616332373171</v>
      </c>
      <c r="L41" s="51" t="s">
        <v>202</v>
      </c>
      <c r="M41" s="1">
        <f>0.035 *A84 -290.82</f>
        <v>81.422839132500087</v>
      </c>
      <c r="O41" s="49">
        <f>B84-M41</f>
        <v>16.629760867499911</v>
      </c>
      <c r="U41" s="1">
        <v>11002.1488687</v>
      </c>
      <c r="V41" s="1">
        <f>0.0385*U41-325</f>
        <v>98.582731444950014</v>
      </c>
      <c r="W41" s="1">
        <f>B86-V41</f>
        <v>-2.0571314449500164</v>
      </c>
      <c r="AP41" s="1">
        <v>2382.20294491</v>
      </c>
      <c r="AQ41" s="1">
        <v>52.5732</v>
      </c>
      <c r="AZ41" s="1">
        <v>7698.8447373199997</v>
      </c>
      <c r="BA41" s="1">
        <f>0.0217*AZ41-174.59</f>
        <v>-7.5250692001559969</v>
      </c>
      <c r="BB41" s="1">
        <f>AQ70-BA41</f>
        <v>29.205669200155995</v>
      </c>
      <c r="BD41" s="1">
        <v>2345.9828444099999</v>
      </c>
      <c r="BE41" s="1">
        <v>-126.4902</v>
      </c>
      <c r="BN41" s="1">
        <v>4691.6950518900003</v>
      </c>
      <c r="BO41" s="1">
        <f>0.0275*BN41-190.89</f>
        <v>-61.868386073024965</v>
      </c>
      <c r="BP41" s="1">
        <f>BE54-BO41</f>
        <v>87.263186073024968</v>
      </c>
    </row>
    <row r="42" spans="1:68" ht="16" x14ac:dyDescent="0.2">
      <c r="A42" s="1">
        <v>2934.5095014100002</v>
      </c>
      <c r="B42" s="1">
        <v>-175.11089999999999</v>
      </c>
      <c r="D42" s="1">
        <v>2865.84251567</v>
      </c>
      <c r="E42" s="1">
        <v>39.688699999999997</v>
      </c>
      <c r="K42" s="52" t="s">
        <v>418</v>
      </c>
      <c r="L42" s="51" t="s">
        <v>201</v>
      </c>
      <c r="M42" s="1">
        <f>0.035 *A85 -290.82</f>
        <v>87.839054560500074</v>
      </c>
      <c r="O42" s="49">
        <f>B85-M42</f>
        <v>1.3330454394999265</v>
      </c>
      <c r="U42" s="1">
        <v>11185.4659049</v>
      </c>
      <c r="V42" s="1">
        <f>0.0385*U42-325</f>
        <v>105.64043733864997</v>
      </c>
      <c r="W42" s="1">
        <f>B87-V42</f>
        <v>3.2173626613500232</v>
      </c>
      <c r="AP42" s="1">
        <v>2565.4778938899999</v>
      </c>
      <c r="AQ42" s="1">
        <v>41.801400000000001</v>
      </c>
      <c r="AZ42" s="1">
        <v>7882.2391370900004</v>
      </c>
      <c r="BA42" s="1">
        <f>0.0217*AZ42-174.59</f>
        <v>-3.5454107251469793</v>
      </c>
      <c r="BB42" s="1">
        <f>AQ71-BA42</f>
        <v>37.593910725146976</v>
      </c>
      <c r="BD42" s="1">
        <v>2526.4318054400001</v>
      </c>
      <c r="BE42" s="1">
        <v>-120.4877</v>
      </c>
      <c r="BN42" s="1">
        <v>4872.1233504900001</v>
      </c>
      <c r="BO42" s="1">
        <f>0.0275*BN42-190.89</f>
        <v>-56.906607861524975</v>
      </c>
      <c r="BP42" s="1">
        <f>BE55-BO42</f>
        <v>75.178007861524975</v>
      </c>
    </row>
    <row r="43" spans="1:68" x14ac:dyDescent="0.2">
      <c r="A43" s="1">
        <v>3117.9017412399999</v>
      </c>
      <c r="B43" s="1">
        <v>-179.03710000000001</v>
      </c>
      <c r="D43" s="1">
        <v>3044.9574868099999</v>
      </c>
      <c r="E43" s="1">
        <v>62.924500000000002</v>
      </c>
      <c r="K43" s="44">
        <f>AVERAGE(K31,K41)</f>
        <v>44.478865309043961</v>
      </c>
      <c r="L43" s="51" t="s">
        <v>200</v>
      </c>
      <c r="M43" s="1">
        <f>0.035 *A86 -290.82</f>
        <v>94.255210404500019</v>
      </c>
      <c r="O43" s="49">
        <f>B86-M43</f>
        <v>2.270389595499978</v>
      </c>
      <c r="U43" s="1">
        <v>11368.7812392</v>
      </c>
      <c r="V43" s="1">
        <f>0.0385*U43-325</f>
        <v>112.69807770919999</v>
      </c>
      <c r="W43" s="1">
        <f>B88-V43</f>
        <v>8.5020222908000136</v>
      </c>
      <c r="AP43" s="1">
        <v>2748.7569340300001</v>
      </c>
      <c r="AQ43" s="1">
        <v>32.323900000000002</v>
      </c>
      <c r="AZ43" s="1">
        <v>8065.6376857100004</v>
      </c>
      <c r="BA43" s="1">
        <f>0.0217*AZ43-174.59</f>
        <v>0.43433777990699696</v>
      </c>
      <c r="BB43" s="1">
        <f>AQ72-BA43</f>
        <v>47.320762220093002</v>
      </c>
      <c r="BD43" s="1">
        <v>2706.87916679</v>
      </c>
      <c r="BE43" s="1">
        <v>-113.18640000000001</v>
      </c>
      <c r="BN43" s="1">
        <v>5052.5500716400002</v>
      </c>
      <c r="BO43" s="1">
        <f>0.0275*BN43-190.89</f>
        <v>-51.944873029899981</v>
      </c>
      <c r="BP43" s="1">
        <f>BE56-BO43</f>
        <v>59.775673029899977</v>
      </c>
    </row>
    <row r="44" spans="1:68" x14ac:dyDescent="0.2">
      <c r="A44" s="1">
        <v>3301.2922649000002</v>
      </c>
      <c r="B44" s="1">
        <v>-180.06010000000001</v>
      </c>
      <c r="D44" s="1">
        <v>3224.0724361699999</v>
      </c>
      <c r="E44" s="1">
        <v>84.480099999999993</v>
      </c>
      <c r="K44" s="53" t="s">
        <v>420</v>
      </c>
      <c r="L44" s="51" t="s">
        <v>199</v>
      </c>
      <c r="M44" s="1">
        <f>0.035 *A87 -290.82</f>
        <v>100.67130667150008</v>
      </c>
      <c r="O44" s="49">
        <f>B87-M44</f>
        <v>8.1864933284999211</v>
      </c>
      <c r="U44" s="1">
        <v>11552.094872</v>
      </c>
      <c r="V44" s="1">
        <f>0.0385*U44-325</f>
        <v>119.75565257199997</v>
      </c>
      <c r="W44" s="1">
        <f>B89-V44</f>
        <v>13.155547428000034</v>
      </c>
      <c r="AP44" s="1">
        <v>2932.0400673099998</v>
      </c>
      <c r="AQ44" s="1">
        <v>22.553899999999999</v>
      </c>
      <c r="AZ44" s="1">
        <v>8249.0403851899991</v>
      </c>
      <c r="BA44" s="1">
        <f>0.0217*AZ44-174.59</f>
        <v>4.4141763586229956</v>
      </c>
      <c r="BB44" s="1">
        <f>AQ73-BA44</f>
        <v>53.725323641377003</v>
      </c>
      <c r="BD44" s="1">
        <v>2887.3249301599999</v>
      </c>
      <c r="BE44" s="1">
        <v>-101.0288</v>
      </c>
      <c r="BN44" s="1">
        <v>5232.9752170499996</v>
      </c>
      <c r="BO44" s="1">
        <f>0.0275*BN44-190.89</f>
        <v>-46.983181531124984</v>
      </c>
      <c r="BP44" s="1">
        <f>BE57-BO44</f>
        <v>48.069581531124982</v>
      </c>
    </row>
    <row r="45" spans="1:68" x14ac:dyDescent="0.2">
      <c r="A45" s="1">
        <v>3484.68107272</v>
      </c>
      <c r="B45" s="1">
        <v>-176.72200000000001</v>
      </c>
      <c r="D45" s="1">
        <v>3403.1873637799999</v>
      </c>
      <c r="E45" s="1">
        <v>103.7462</v>
      </c>
      <c r="K45" s="44" t="s">
        <v>419</v>
      </c>
      <c r="L45" s="51" t="s">
        <v>198</v>
      </c>
      <c r="M45" s="1">
        <f>0.035 *A88 -290.82</f>
        <v>107.08734337200002</v>
      </c>
      <c r="O45" s="49">
        <f>B88-M45</f>
        <v>14.112756627999985</v>
      </c>
      <c r="U45" s="1">
        <v>11735.406803600001</v>
      </c>
      <c r="V45" s="1">
        <f>0.0385*U45-325</f>
        <v>126.81316193860005</v>
      </c>
      <c r="W45" s="1">
        <f>B90-V45</f>
        <v>18.496638061399949</v>
      </c>
      <c r="AP45" s="1">
        <v>3115.3272957099998</v>
      </c>
      <c r="AQ45" s="1">
        <v>11.772</v>
      </c>
      <c r="AZ45" s="1">
        <v>8432.4472375200003</v>
      </c>
      <c r="BA45" s="1">
        <f>0.0217*AZ45-174.59</f>
        <v>8.3941050541839957</v>
      </c>
      <c r="BB45" s="1">
        <f>AQ74-BA45</f>
        <v>58.751394945816003</v>
      </c>
      <c r="BD45" s="1">
        <v>3067.7690972800001</v>
      </c>
      <c r="BE45" s="1">
        <v>-79.674999999999997</v>
      </c>
      <c r="BN45" s="1">
        <v>5413.3987884400003</v>
      </c>
      <c r="BO45" s="1">
        <f>0.0275*BN45-190.89</f>
        <v>-42.02153331789998</v>
      </c>
      <c r="BP45" s="1">
        <f>BE58-BO45</f>
        <v>47.21203331789998</v>
      </c>
    </row>
    <row r="46" spans="1:68" x14ac:dyDescent="0.2">
      <c r="A46" s="1">
        <v>3668.0681650400002</v>
      </c>
      <c r="B46" s="1">
        <v>-172.9307</v>
      </c>
      <c r="D46" s="1">
        <v>3582.3022696600001</v>
      </c>
      <c r="E46" s="1">
        <v>118.4666</v>
      </c>
      <c r="K46" s="44">
        <f>AVERAGE(W27:W57)</f>
        <v>25.092822235116934</v>
      </c>
      <c r="L46" s="51" t="s">
        <v>196</v>
      </c>
      <c r="M46" s="1">
        <f>0.035 *A89 -290.82</f>
        <v>113.50332052000005</v>
      </c>
      <c r="O46" s="49">
        <f>B89-M46</f>
        <v>19.407879479999963</v>
      </c>
      <c r="U46" s="1">
        <v>11918.7170343</v>
      </c>
      <c r="V46" s="1">
        <f>0.0385*U46-325</f>
        <v>133.87060582055</v>
      </c>
      <c r="W46" s="1">
        <f>B91-V46</f>
        <v>25.043494179449993</v>
      </c>
      <c r="AP46" s="1">
        <v>3298.6186212299999</v>
      </c>
      <c r="AQ46" s="1">
        <v>-6.0324</v>
      </c>
      <c r="AZ46" s="1">
        <v>8615.8582446799992</v>
      </c>
      <c r="BA46" s="1">
        <f>0.0217*AZ46-174.59</f>
        <v>12.374123909555976</v>
      </c>
      <c r="BB46" s="1">
        <f>AQ75-BA46</f>
        <v>63.99047609044402</v>
      </c>
      <c r="BD46" s="1">
        <v>3248.21166984</v>
      </c>
      <c r="BE46" s="1">
        <v>-52.883099999999999</v>
      </c>
      <c r="BN46" s="1">
        <v>5593.8207874999998</v>
      </c>
      <c r="BO46" s="1">
        <f>0.0275*BN46-190.89</f>
        <v>-37.059928343749988</v>
      </c>
      <c r="BP46" s="1">
        <f>BE59-BO46</f>
        <v>54.989028343749986</v>
      </c>
    </row>
    <row r="47" spans="1:68" ht="16" x14ac:dyDescent="0.2">
      <c r="A47" s="1">
        <v>3851.45354215</v>
      </c>
      <c r="B47" s="1">
        <v>-173.03</v>
      </c>
      <c r="D47" s="1">
        <v>3761.4171538099999</v>
      </c>
      <c r="E47" s="1">
        <v>128.0462</v>
      </c>
      <c r="K47" s="52" t="s">
        <v>418</v>
      </c>
      <c r="L47" s="51" t="s">
        <v>194</v>
      </c>
      <c r="M47" s="1">
        <f>0.035 *A90 -290.82</f>
        <v>119.9192381260001</v>
      </c>
      <c r="O47" s="49">
        <f>B90-M47</f>
        <v>25.3905618739999</v>
      </c>
      <c r="U47" s="1">
        <v>12102.025564400001</v>
      </c>
      <c r="V47" s="1">
        <f>0.0385*U47-325</f>
        <v>140.92798422940001</v>
      </c>
      <c r="W47" s="1">
        <f>B92-V47</f>
        <v>30.2641157706</v>
      </c>
      <c r="AP47" s="1">
        <v>3481.9140458500001</v>
      </c>
      <c r="AQ47" s="1">
        <v>-24.684000000000001</v>
      </c>
      <c r="AZ47" s="1">
        <v>8799.27340869</v>
      </c>
      <c r="BA47" s="1">
        <f>0.0217*AZ47-174.59</f>
        <v>16.354232968573001</v>
      </c>
      <c r="BB47" s="1">
        <f>AQ76-BA47</f>
        <v>73.330167031426996</v>
      </c>
      <c r="BD47" s="1">
        <v>3428.65264957</v>
      </c>
      <c r="BE47" s="1">
        <v>-22.002099999999999</v>
      </c>
      <c r="BN47" s="1">
        <v>5774.2412159400001</v>
      </c>
      <c r="BO47" s="1">
        <f>0.0275*BN47-190.89</f>
        <v>-32.098366561649982</v>
      </c>
      <c r="BP47" s="1">
        <f>BE60-BO47</f>
        <v>69.830466561649985</v>
      </c>
    </row>
    <row r="48" spans="1:68" x14ac:dyDescent="0.2">
      <c r="A48" s="1">
        <v>4034.8372044100001</v>
      </c>
      <c r="B48" s="1">
        <v>-178.2602</v>
      </c>
      <c r="D48" s="1">
        <v>3940.53201627</v>
      </c>
      <c r="E48" s="1">
        <v>134.48519999999999</v>
      </c>
      <c r="K48" s="44">
        <f>AVERAGE(K46,K31)</f>
        <v>39.950468260415846</v>
      </c>
      <c r="L48" s="51" t="s">
        <v>192</v>
      </c>
      <c r="M48" s="1">
        <f>0.035 *A91 -290.82</f>
        <v>126.33509620050006</v>
      </c>
      <c r="O48" s="49">
        <f>B91-M48</f>
        <v>32.57900379949993</v>
      </c>
      <c r="U48" s="1">
        <v>12285.3323944</v>
      </c>
      <c r="V48" s="1">
        <f>0.0385*U48-325</f>
        <v>147.9852971844</v>
      </c>
      <c r="W48" s="1">
        <f>B93-V48</f>
        <v>33.241902815600014</v>
      </c>
      <c r="AP48" s="1">
        <v>3665.2135715499999</v>
      </c>
      <c r="AQ48" s="1">
        <v>-41.715299999999999</v>
      </c>
      <c r="AZ48" s="1">
        <v>8982.6927315199991</v>
      </c>
      <c r="BA48" s="1">
        <f>0.0217*AZ48-174.59</f>
        <v>20.334432273983992</v>
      </c>
      <c r="BB48" s="1">
        <f>AQ77-BA48</f>
        <v>77.598567726016014</v>
      </c>
      <c r="BD48" s="1">
        <v>3609.0920381699998</v>
      </c>
      <c r="BE48" s="1">
        <v>1.10460000001</v>
      </c>
      <c r="BN48" s="1">
        <v>5954.6600754800002</v>
      </c>
      <c r="BO48" s="1">
        <f>0.0275*BN48-190.89</f>
        <v>-27.136847924299985</v>
      </c>
      <c r="BP48" s="1">
        <f>BE61-BO48</f>
        <v>76.907847924299986</v>
      </c>
    </row>
    <row r="49" spans="1:68" x14ac:dyDescent="0.2">
      <c r="A49" s="1">
        <v>4218.2191521200002</v>
      </c>
      <c r="B49" s="1">
        <v>-184.77529999999999</v>
      </c>
      <c r="D49" s="1">
        <v>4119.64685706</v>
      </c>
      <c r="E49" s="1">
        <v>141.93600000000001</v>
      </c>
      <c r="K49" s="44" t="s">
        <v>417</v>
      </c>
      <c r="L49" s="51" t="s">
        <v>190</v>
      </c>
      <c r="M49" s="1">
        <f>0.035 *A92 -290.82</f>
        <v>132.75089475400006</v>
      </c>
      <c r="O49" s="49">
        <f>B92-M49</f>
        <v>38.441205245999953</v>
      </c>
      <c r="U49" s="1">
        <v>12468.6375243</v>
      </c>
      <c r="V49" s="1">
        <f>0.0385*U49-325</f>
        <v>155.04254468555001</v>
      </c>
      <c r="W49" s="1">
        <f>B94-V49</f>
        <v>34.127655314449981</v>
      </c>
      <c r="AP49" s="1">
        <v>3848.5172003299999</v>
      </c>
      <c r="AQ49" s="1">
        <v>-47.502099999999999</v>
      </c>
      <c r="AZ49" s="1">
        <v>9166.1162151900007</v>
      </c>
      <c r="BA49" s="1">
        <f>0.0217*AZ49-174.59</f>
        <v>24.314721869623014</v>
      </c>
      <c r="BB49" s="1">
        <f>AQ78-BA49</f>
        <v>85.652178130376981</v>
      </c>
      <c r="BD49" s="1">
        <v>3789.52983735</v>
      </c>
      <c r="BE49" s="1">
        <v>14.0161</v>
      </c>
      <c r="BN49" s="1">
        <v>6135.0773678200003</v>
      </c>
      <c r="BO49" s="1">
        <f>0.0275*BN49-190.89</f>
        <v>-22.175372384949981</v>
      </c>
      <c r="BP49" s="1">
        <f>BE62-BO49</f>
        <v>77.209072384949991</v>
      </c>
    </row>
    <row r="50" spans="1:68" x14ac:dyDescent="0.2">
      <c r="A50" s="1">
        <v>4401.5993856200002</v>
      </c>
      <c r="B50" s="1">
        <v>-187.15710000000001</v>
      </c>
      <c r="D50" s="1">
        <v>4298.76167618</v>
      </c>
      <c r="E50" s="1">
        <v>147.08189999999999</v>
      </c>
      <c r="K50" s="44">
        <f>AVERAGE(BB28,BB30:BB32,BB34:BB59)</f>
        <v>37.330079296302763</v>
      </c>
      <c r="L50" s="51" t="s">
        <v>188</v>
      </c>
      <c r="M50" s="1">
        <f>0.035 *A93 -290.82</f>
        <v>139.16663380400007</v>
      </c>
      <c r="O50" s="49">
        <f>B93-M50</f>
        <v>42.06056619599994</v>
      </c>
      <c r="U50" s="1">
        <v>12651.9409548</v>
      </c>
      <c r="V50" s="1">
        <f>0.0385*U50-325</f>
        <v>162.09972675979998</v>
      </c>
      <c r="W50" s="1">
        <f>B95-V50</f>
        <v>34.758273240200026</v>
      </c>
      <c r="AP50" s="1">
        <v>4031.8249341699998</v>
      </c>
      <c r="AQ50" s="1">
        <v>-43.477600000000002</v>
      </c>
      <c r="AZ50" s="1">
        <v>9349.5438616699994</v>
      </c>
      <c r="BA50" s="1">
        <f>0.0217*AZ50-174.59</f>
        <v>28.295101798238989</v>
      </c>
      <c r="BB50" s="1">
        <f>AQ79-BA50</f>
        <v>100.58599820176102</v>
      </c>
      <c r="BD50" s="1">
        <v>3969.9660488300001</v>
      </c>
      <c r="BE50" s="1">
        <v>16.499600000000001</v>
      </c>
      <c r="BN50" s="1">
        <v>6315.4930946599998</v>
      </c>
      <c r="BO50" s="1">
        <f>0.0275*BN50-190.89</f>
        <v>-17.213939896849979</v>
      </c>
      <c r="BP50" s="1">
        <f>BE63-BO50</f>
        <v>67.903439896849989</v>
      </c>
    </row>
    <row r="51" spans="1:68" x14ac:dyDescent="0.2">
      <c r="A51" s="1">
        <v>4584.97790523</v>
      </c>
      <c r="B51" s="1">
        <v>-181.06610000000001</v>
      </c>
      <c r="D51" s="1">
        <v>4477.8764736700005</v>
      </c>
      <c r="E51" s="1">
        <v>144.46449999999999</v>
      </c>
      <c r="K51" s="44" t="s">
        <v>416</v>
      </c>
      <c r="L51" s="51" t="s">
        <v>186</v>
      </c>
      <c r="M51" s="1">
        <f>0.035 *A94 -290.82</f>
        <v>145.58231335050004</v>
      </c>
      <c r="O51" s="49">
        <f>B94-M51</f>
        <v>43.58788664949995</v>
      </c>
      <c r="U51" s="1">
        <v>12835.242685900001</v>
      </c>
      <c r="V51" s="1">
        <f>0.0385*U51-325</f>
        <v>169.15684340715001</v>
      </c>
      <c r="W51" s="1">
        <f>B96-V51</f>
        <v>35.728956592849983</v>
      </c>
      <c r="AP51" s="1">
        <v>4215.1367750600002</v>
      </c>
      <c r="AQ51" s="1">
        <v>-44.092399999999998</v>
      </c>
      <c r="AZ51" s="1">
        <v>9532.9756729799992</v>
      </c>
      <c r="BA51" s="1">
        <f>0.0217*AZ51-174.59</f>
        <v>32.275572103665979</v>
      </c>
      <c r="BB51" s="1">
        <f>AQ80-BA51</f>
        <v>100.99292789633401</v>
      </c>
      <c r="BD51" s="1">
        <v>4150.4006743099999</v>
      </c>
      <c r="BE51" s="1">
        <v>18.479199999999999</v>
      </c>
      <c r="BN51" s="1">
        <v>6495.9072577200004</v>
      </c>
      <c r="BO51" s="1">
        <f>0.0275*BN51-190.89</f>
        <v>-12.252550412699975</v>
      </c>
      <c r="BP51" s="1">
        <f>BE64-BO51</f>
        <v>53.933450412699976</v>
      </c>
    </row>
    <row r="52" spans="1:68" x14ac:dyDescent="0.2">
      <c r="A52" s="1">
        <v>4768.3547112799997</v>
      </c>
      <c r="B52" s="1">
        <v>-167.14680000000001</v>
      </c>
      <c r="D52" s="1">
        <v>4656.9912495400004</v>
      </c>
      <c r="E52" s="1">
        <v>136.30250000000001</v>
      </c>
      <c r="K52" s="43">
        <f>AVERAGE(BP29:BP70)</f>
        <v>60.957118653243079</v>
      </c>
      <c r="L52" s="51" t="s">
        <v>184</v>
      </c>
      <c r="M52" s="1">
        <f>0.035 *A95 -290.82</f>
        <v>151.99793341800006</v>
      </c>
      <c r="O52" s="49">
        <f>B95-M52</f>
        <v>44.860066581999945</v>
      </c>
      <c r="U52" s="1">
        <v>13018.5427181</v>
      </c>
      <c r="V52" s="1">
        <f>0.0385*U52-325</f>
        <v>176.21389464684995</v>
      </c>
      <c r="W52" s="1">
        <f>B97-V52</f>
        <v>36.593005353150062</v>
      </c>
      <c r="AP52" s="1">
        <v>4398.4527249900002</v>
      </c>
      <c r="AQ52" s="1">
        <v>-46.007199999999997</v>
      </c>
      <c r="AZ52" s="1">
        <v>9716.4116510999993</v>
      </c>
      <c r="BA52" s="1">
        <f>0.0217*AZ52-174.59</f>
        <v>36.256132828869994</v>
      </c>
      <c r="BB52" s="1">
        <f>AQ81-BA52</f>
        <v>75.617967171130005</v>
      </c>
      <c r="BD52" s="1">
        <v>4330.8337155099998</v>
      </c>
      <c r="BE52" s="1">
        <v>22.630099999999999</v>
      </c>
      <c r="BN52" s="1">
        <v>6676.3198586999997</v>
      </c>
      <c r="BO52" s="1">
        <f>0.0275*BN52-190.89</f>
        <v>-7.2912038857499795</v>
      </c>
      <c r="BP52" s="1">
        <f>BE65-BO52</f>
        <v>45.190003885749981</v>
      </c>
    </row>
    <row r="53" spans="1:68" x14ac:dyDescent="0.2">
      <c r="A53" s="1">
        <v>4951.7298041000004</v>
      </c>
      <c r="B53" s="1">
        <v>-151.74959999999999</v>
      </c>
      <c r="D53" s="1">
        <v>4836.1060038100004</v>
      </c>
      <c r="E53" s="1">
        <v>127.09869999999999</v>
      </c>
      <c r="K53" s="1" t="s">
        <v>415</v>
      </c>
      <c r="L53" s="50" t="s">
        <v>182</v>
      </c>
      <c r="M53" s="1">
        <f>0.035 *A96 -290.82</f>
        <v>158.41349400650006</v>
      </c>
      <c r="O53" s="49">
        <f>B96-M53</f>
        <v>46.47230599349993</v>
      </c>
      <c r="U53" s="1">
        <v>13201.841051699999</v>
      </c>
      <c r="V53" s="1">
        <f>0.0385*U53-325</f>
        <v>183.27088049044994</v>
      </c>
      <c r="W53" s="1">
        <f>B98-V53</f>
        <v>37.311919509550052</v>
      </c>
      <c r="AP53" s="1">
        <v>4581.7727859400002</v>
      </c>
      <c r="AQ53" s="1">
        <v>-49.251199999999997</v>
      </c>
      <c r="AZ53" s="1">
        <v>9899.8517980300003</v>
      </c>
      <c r="BA53" s="1">
        <f>0.0217*AZ53-174.59</f>
        <v>40.236784017251011</v>
      </c>
      <c r="BB53" s="1">
        <f>AQ82-BA53</f>
        <v>55.120215982748988</v>
      </c>
      <c r="BD53" s="1">
        <v>4511.2651741299997</v>
      </c>
      <c r="BE53" s="1">
        <v>26.722799999999999</v>
      </c>
      <c r="BN53" s="1">
        <v>6856.7308992999997</v>
      </c>
      <c r="BO53" s="1">
        <f>0.0275*BN53-190.89</f>
        <v>-2.3299002692500039</v>
      </c>
      <c r="BP53" s="1">
        <f>BE66-BO53</f>
        <v>44.809600269250005</v>
      </c>
    </row>
    <row r="54" spans="1:68" x14ac:dyDescent="0.2">
      <c r="A54" s="1">
        <v>5135.1031839899997</v>
      </c>
      <c r="B54" s="1">
        <v>-137.61760000000001</v>
      </c>
      <c r="D54" s="1">
        <v>5015.2207365000004</v>
      </c>
      <c r="E54" s="1">
        <v>118.3981</v>
      </c>
      <c r="K54" s="1">
        <f>AVERAGE(K41,K31,K50,K52)</f>
        <v>46.811232141908441</v>
      </c>
      <c r="L54" s="50" t="s">
        <v>180</v>
      </c>
      <c r="M54" s="1">
        <f>0.035 *A97 -290.82</f>
        <v>164.82899513350003</v>
      </c>
      <c r="O54" s="49">
        <f>B97-M54</f>
        <v>47.977904866499983</v>
      </c>
      <c r="U54" s="1">
        <v>13385.137687</v>
      </c>
      <c r="V54" s="1">
        <f>0.0385*U54-325</f>
        <v>190.32780094949999</v>
      </c>
      <c r="W54" s="1">
        <f>B99-V54</f>
        <v>36.948199050500023</v>
      </c>
      <c r="AP54" s="1">
        <v>4765.0969599099999</v>
      </c>
      <c r="AQ54" s="1">
        <v>-53.980600000000003</v>
      </c>
      <c r="AZ54" s="1">
        <v>10083.2961158</v>
      </c>
      <c r="BA54" s="1">
        <f>0.0217*AZ54-174.59</f>
        <v>44.217525712860009</v>
      </c>
      <c r="BB54" s="1">
        <f>AQ83-BA54</f>
        <v>48.135074287139986</v>
      </c>
      <c r="BD54" s="1">
        <v>4691.6950518900003</v>
      </c>
      <c r="BE54" s="1">
        <v>25.3948</v>
      </c>
      <c r="BN54" s="1">
        <v>7037.1403812400004</v>
      </c>
      <c r="BO54" s="1">
        <f>0.0275*BN54-190.89</f>
        <v>2.6313604841000142</v>
      </c>
      <c r="BP54" s="1">
        <f>BE67-BO54</f>
        <v>46.853239515899986</v>
      </c>
    </row>
    <row r="55" spans="1:68" x14ac:dyDescent="0.2">
      <c r="A55" s="1">
        <v>5318.4748513100003</v>
      </c>
      <c r="B55" s="1">
        <v>-122.8493</v>
      </c>
      <c r="D55" s="1">
        <v>5194.33544764</v>
      </c>
      <c r="E55" s="1">
        <v>105.24209999999999</v>
      </c>
      <c r="L55" s="50" t="s">
        <v>178</v>
      </c>
      <c r="M55" s="1">
        <f>0.035 *A98 -290.82</f>
        <v>171.24443680950003</v>
      </c>
      <c r="O55" s="49">
        <f>B98-M55</f>
        <v>49.338363190499962</v>
      </c>
      <c r="U55" s="1">
        <v>13568.4326244</v>
      </c>
      <c r="V55" s="1">
        <f>0.0385*U55-325</f>
        <v>197.38465603940006</v>
      </c>
      <c r="W55" s="1">
        <f>B100-V55</f>
        <v>27.655343960599936</v>
      </c>
      <c r="AP55" s="1">
        <v>4948.4252488800003</v>
      </c>
      <c r="AQ55" s="1">
        <v>-55.5456</v>
      </c>
      <c r="AZ55" s="1">
        <v>10266.744606300001</v>
      </c>
      <c r="BA55" s="1">
        <f>0.0217*AZ55-174.59</f>
        <v>48.198357956710026</v>
      </c>
      <c r="BB55" s="1">
        <f>AQ84-BA55</f>
        <v>46.124542043289978</v>
      </c>
      <c r="BD55" s="1">
        <v>4872.1233504900001</v>
      </c>
      <c r="BE55" s="1">
        <v>18.2714</v>
      </c>
      <c r="BN55" s="1">
        <v>7217.5483062100002</v>
      </c>
      <c r="BO55" s="1">
        <f>0.0275*BN55-190.89</f>
        <v>7.5925784207750269</v>
      </c>
      <c r="BP55" s="1">
        <f>BE68-BO55</f>
        <v>48.29432157922497</v>
      </c>
    </row>
    <row r="56" spans="1:68" x14ac:dyDescent="0.2">
      <c r="A56" s="1">
        <v>5501.84480635</v>
      </c>
      <c r="B56" s="1">
        <v>-107.916</v>
      </c>
      <c r="D56" s="1">
        <v>5373.4501372300001</v>
      </c>
      <c r="E56" s="1">
        <v>84.2209</v>
      </c>
      <c r="L56" s="50" t="s">
        <v>176</v>
      </c>
      <c r="M56" s="1">
        <f>0.035 *A99 -290.82</f>
        <v>177.65981904500006</v>
      </c>
      <c r="O56" s="49">
        <f>B99-M56</f>
        <v>49.616180954999948</v>
      </c>
      <c r="U56" s="1">
        <v>13751.725864100001</v>
      </c>
      <c r="V56" s="1">
        <f>0.0385*U56-325</f>
        <v>204.44144576785004</v>
      </c>
      <c r="W56" s="1">
        <f>B101-V56</f>
        <v>11.420654232149957</v>
      </c>
      <c r="AP56" s="1">
        <v>5131.7576548500001</v>
      </c>
      <c r="AQ56" s="1">
        <v>-58.453899999999997</v>
      </c>
      <c r="AZ56" s="1">
        <v>10450.197271700001</v>
      </c>
      <c r="BA56" s="1">
        <f>0.0217*AZ56-174.59</f>
        <v>52.179280795890008</v>
      </c>
      <c r="BB56" s="1">
        <f>AQ85-BA56</f>
        <v>36.48161920410999</v>
      </c>
      <c r="BD56" s="1">
        <v>5052.5500716400002</v>
      </c>
      <c r="BE56" s="1">
        <v>7.8308</v>
      </c>
      <c r="BN56" s="1">
        <v>7397.9546759200002</v>
      </c>
      <c r="BO56" s="1">
        <f>0.0275*BN56-190.89</f>
        <v>12.553753587800031</v>
      </c>
      <c r="BP56" s="1">
        <f>BE69-BO56</f>
        <v>50.96534641219997</v>
      </c>
    </row>
    <row r="57" spans="1:68" x14ac:dyDescent="0.2">
      <c r="A57" s="1">
        <v>5685.2130494700004</v>
      </c>
      <c r="B57" s="1">
        <v>-97.015699999999995</v>
      </c>
      <c r="D57" s="1">
        <v>5552.5648053000004</v>
      </c>
      <c r="E57" s="1">
        <v>60.195399999999999</v>
      </c>
      <c r="L57" s="50" t="s">
        <v>174</v>
      </c>
      <c r="M57" s="1">
        <f>0.035 *A100 -290.82</f>
        <v>184.07514185400004</v>
      </c>
      <c r="O57" s="49">
        <f>B100-M57</f>
        <v>40.964858145999955</v>
      </c>
      <c r="U57" s="1">
        <v>13935.017406499999</v>
      </c>
      <c r="V57" s="1">
        <f>0.0385*U57-325</f>
        <v>211.49817015024996</v>
      </c>
      <c r="W57" s="1">
        <f>B102-V57</f>
        <v>1.1329298497500417</v>
      </c>
      <c r="AP57" s="1">
        <v>5315.0941798000003</v>
      </c>
      <c r="AQ57" s="1">
        <v>-59.138500000000001</v>
      </c>
      <c r="AZ57" s="1">
        <v>10633.654113799999</v>
      </c>
      <c r="BA57" s="1">
        <f>0.0217*AZ57-174.59</f>
        <v>56.160294269459996</v>
      </c>
      <c r="BB57" s="1">
        <f>AQ86-BA57</f>
        <v>24.21190573054001</v>
      </c>
      <c r="BD57" s="1">
        <v>5232.9752170499996</v>
      </c>
      <c r="BE57" s="1">
        <v>1.0864</v>
      </c>
      <c r="BN57" s="1">
        <v>7578.3594920899995</v>
      </c>
      <c r="BO57" s="1">
        <f>0.0275*BN57-190.89</f>
        <v>17.514886032475005</v>
      </c>
      <c r="BP57" s="1">
        <f>BE70-BO57</f>
        <v>56.653313967524994</v>
      </c>
    </row>
    <row r="58" spans="1:68" x14ac:dyDescent="0.2">
      <c r="A58" s="1">
        <v>5868.5795809700003</v>
      </c>
      <c r="B58" s="1">
        <v>-90.982500000000002</v>
      </c>
      <c r="D58" s="1">
        <v>5731.6794518699999</v>
      </c>
      <c r="E58" s="1">
        <v>40.074199999999998</v>
      </c>
      <c r="L58" s="50" t="s">
        <v>172</v>
      </c>
      <c r="M58" s="1">
        <f>0.035 *A101 -290.82</f>
        <v>190.49040524350011</v>
      </c>
      <c r="O58" s="49">
        <f>B101-M58</f>
        <v>25.371694756499892</v>
      </c>
      <c r="U58" s="1">
        <v>14118.3072519</v>
      </c>
      <c r="V58" s="1">
        <f>0.0385*U58-325</f>
        <v>218.55482919814995</v>
      </c>
      <c r="W58" s="1">
        <f>B103-V58</f>
        <v>-4.5348291981499358</v>
      </c>
      <c r="AP58" s="1">
        <v>5498.4348257199999</v>
      </c>
      <c r="AQ58" s="1">
        <v>-57.232300000000002</v>
      </c>
      <c r="AZ58" s="1">
        <v>10817.1151348</v>
      </c>
      <c r="BA58" s="1">
        <f>0.0217*AZ58-174.59</f>
        <v>60.14139842516002</v>
      </c>
      <c r="BB58" s="1">
        <f>AQ87-BA58</f>
        <v>12.34490157483998</v>
      </c>
      <c r="BD58" s="1">
        <v>5413.3987884400003</v>
      </c>
      <c r="BE58" s="1">
        <v>5.1905000000000001</v>
      </c>
      <c r="BN58" s="1">
        <v>7758.7627564000004</v>
      </c>
      <c r="BO58" s="1">
        <f>0.0275*BN58-190.89</f>
        <v>22.475975801000033</v>
      </c>
      <c r="BP58" s="1">
        <f>BE71-BO58</f>
        <v>60.540624198999964</v>
      </c>
    </row>
    <row r="59" spans="1:68" x14ac:dyDescent="0.2">
      <c r="A59" s="1">
        <v>6051.9444011799997</v>
      </c>
      <c r="B59" s="1">
        <v>-83.818799999999996</v>
      </c>
      <c r="D59" s="1">
        <v>5910.7940769699999</v>
      </c>
      <c r="E59" s="1">
        <v>27.215499999999999</v>
      </c>
      <c r="L59" s="50" t="s">
        <v>170</v>
      </c>
      <c r="M59" s="1">
        <f>0.035 *A102 -290.82</f>
        <v>196.90560922750001</v>
      </c>
      <c r="O59" s="49">
        <f>B102-M59</f>
        <v>15.725490772499995</v>
      </c>
      <c r="U59" s="1">
        <v>14301.595400599999</v>
      </c>
      <c r="V59" s="1">
        <f>0.0385*U59-325</f>
        <v>225.61142292310001</v>
      </c>
      <c r="W59" s="1">
        <f>B104-V59</f>
        <v>-16.371622923100006</v>
      </c>
      <c r="AP59" s="1">
        <v>5681.7795945999997</v>
      </c>
      <c r="AQ59" s="1">
        <v>-50.584699999999998</v>
      </c>
      <c r="AZ59" s="1">
        <v>11000.580336499999</v>
      </c>
      <c r="BA59" s="1">
        <f>0.0217*AZ59-174.59</f>
        <v>64.122593302049978</v>
      </c>
      <c r="BB59" s="1">
        <f>AQ88-BA59</f>
        <v>0.23950669795002</v>
      </c>
      <c r="BD59" s="1">
        <v>5593.8207874999998</v>
      </c>
      <c r="BE59" s="1">
        <v>17.929099999999998</v>
      </c>
      <c r="BN59" s="1">
        <v>7939.16447057</v>
      </c>
      <c r="BO59" s="1">
        <f>0.0275*BN59-190.89</f>
        <v>27.437022940675007</v>
      </c>
      <c r="BP59" s="1">
        <f>BE72-BO59</f>
        <v>66.352177059324987</v>
      </c>
    </row>
    <row r="60" spans="1:68" x14ac:dyDescent="0.2">
      <c r="A60" s="1">
        <v>6235.3075104299996</v>
      </c>
      <c r="B60" s="1">
        <v>-72.224900000000005</v>
      </c>
      <c r="D60" s="1">
        <v>6089.9086805999996</v>
      </c>
      <c r="E60" s="1">
        <v>17.990400000000001</v>
      </c>
      <c r="L60" s="50" t="s">
        <v>168</v>
      </c>
      <c r="M60" s="1">
        <f>0.035 *A103 -290.82</f>
        <v>203.32075381650003</v>
      </c>
      <c r="O60" s="49">
        <f>B103-M60</f>
        <v>10.69924618349998</v>
      </c>
      <c r="AP60" s="1">
        <v>5865.1284884400002</v>
      </c>
      <c r="AQ60" s="1">
        <v>-44.978700000000003</v>
      </c>
      <c r="BD60" s="1">
        <v>5774.2412159400001</v>
      </c>
      <c r="BE60" s="1">
        <v>37.732100000000003</v>
      </c>
      <c r="BN60" s="1">
        <v>8119.5646363100004</v>
      </c>
      <c r="BO60" s="1">
        <f>0.0275*BN60-190.89</f>
        <v>32.398027498525039</v>
      </c>
      <c r="BP60" s="1">
        <f>BE73-BO60</f>
        <v>72.978272501474962</v>
      </c>
    </row>
    <row r="61" spans="1:68" x14ac:dyDescent="0.2">
      <c r="A61" s="1">
        <v>6418.6689090500004</v>
      </c>
      <c r="B61" s="1">
        <v>-59.858600000000003</v>
      </c>
      <c r="D61" s="1">
        <v>6269.0232627799996</v>
      </c>
      <c r="E61" s="1">
        <v>9.8762000000000008</v>
      </c>
      <c r="L61" s="50" t="s">
        <v>166</v>
      </c>
      <c r="M61" s="1">
        <f>0.035 *A104 -290.82</f>
        <v>209.735839021</v>
      </c>
      <c r="O61" s="49">
        <f>B104-M61</f>
        <v>-0.49603902100000141</v>
      </c>
      <c r="AP61" s="1">
        <v>6048.4815092199997</v>
      </c>
      <c r="AQ61" s="1">
        <v>-42.3003</v>
      </c>
      <c r="BD61" s="1">
        <v>5954.6600754800002</v>
      </c>
      <c r="BE61" s="1">
        <v>49.771000000000001</v>
      </c>
      <c r="BN61" s="1">
        <v>8299.9632552999992</v>
      </c>
      <c r="BO61" s="1">
        <f>0.0275*BN61-190.89</f>
        <v>37.358989520749986</v>
      </c>
      <c r="BP61" s="1">
        <f>BE74-BO61</f>
        <v>79.131510479250011</v>
      </c>
    </row>
    <row r="62" spans="1:68" x14ac:dyDescent="0.2">
      <c r="A62" s="1">
        <v>6602.0285973500004</v>
      </c>
      <c r="B62" s="1">
        <v>-50.278700000000001</v>
      </c>
      <c r="D62" s="1">
        <v>6448.1378235499997</v>
      </c>
      <c r="E62" s="1">
        <v>4.6722000000000001</v>
      </c>
      <c r="L62" s="50" t="s">
        <v>164</v>
      </c>
      <c r="M62" s="1">
        <f>0.035 *A105 -290.82</f>
        <v>216.15086485850003</v>
      </c>
      <c r="O62" s="49">
        <f>B105-M62</f>
        <v>-20.016164858500019</v>
      </c>
      <c r="AP62" s="1">
        <v>6231.8386589399997</v>
      </c>
      <c r="AQ62" s="1">
        <v>-41.645600000000002</v>
      </c>
      <c r="BD62" s="1">
        <v>6135.0773678200003</v>
      </c>
      <c r="BE62" s="1">
        <v>55.033700000000003</v>
      </c>
      <c r="BN62" s="1">
        <v>8480.3603292700009</v>
      </c>
      <c r="BO62" s="1">
        <f>0.0275*BN62-190.89</f>
        <v>42.319909054925034</v>
      </c>
      <c r="BP62" s="1">
        <f>BE75-BO62</f>
        <v>83.576490945074966</v>
      </c>
    </row>
    <row r="63" spans="1:68" x14ac:dyDescent="0.2">
      <c r="A63" s="1">
        <v>6785.3865756699997</v>
      </c>
      <c r="B63" s="1">
        <v>-44.595100000000002</v>
      </c>
      <c r="D63" s="1">
        <v>6627.2523629099996</v>
      </c>
      <c r="E63" s="1">
        <v>7.5237000000099998</v>
      </c>
      <c r="L63" s="50" t="s">
        <v>162</v>
      </c>
      <c r="M63" s="1">
        <f>0.035 *A106 -290.82</f>
        <v>222.56583133250007</v>
      </c>
      <c r="O63" s="49">
        <f>B106-M63</f>
        <v>-44.023231332500075</v>
      </c>
      <c r="AP63" s="1">
        <v>6415.1999395800003</v>
      </c>
      <c r="AQ63" s="1">
        <v>-34.625100000000003</v>
      </c>
      <c r="BD63" s="1">
        <v>6315.4930946599998</v>
      </c>
      <c r="BE63" s="1">
        <v>50.689500000000002</v>
      </c>
      <c r="BN63" s="1">
        <v>8660.7558599000004</v>
      </c>
      <c r="BO63" s="1">
        <f>0.0275*BN63-190.89</f>
        <v>47.280786147250012</v>
      </c>
      <c r="BP63" s="1">
        <f>BE76-BO63</f>
        <v>84.831013852749976</v>
      </c>
    </row>
    <row r="64" spans="1:68" x14ac:dyDescent="0.2">
      <c r="A64" s="1">
        <v>6968.7428443299996</v>
      </c>
      <c r="B64" s="1">
        <v>-42.611899999999999</v>
      </c>
      <c r="D64" s="1">
        <v>6806.3668808900002</v>
      </c>
      <c r="E64" s="1">
        <v>22.6417</v>
      </c>
      <c r="L64" s="50" t="s">
        <v>160</v>
      </c>
      <c r="M64" s="1">
        <f>0.035 *A107 -290.82</f>
        <v>228.98073845700009</v>
      </c>
      <c r="O64" s="49">
        <f>B107-M64</f>
        <v>-69.21343845700008</v>
      </c>
      <c r="AP64" s="1">
        <v>6598.5653531400003</v>
      </c>
      <c r="AQ64" s="1">
        <v>-23.185199999999998</v>
      </c>
      <c r="BD64" s="1">
        <v>6495.9072577200004</v>
      </c>
      <c r="BE64" s="1">
        <v>41.680900000000001</v>
      </c>
      <c r="BN64" s="1">
        <v>8841.1498489099995</v>
      </c>
      <c r="BO64" s="1">
        <f>0.0275*BN64-190.89</f>
        <v>52.241620845025011</v>
      </c>
      <c r="BP64" s="1">
        <f>BE77-BO64</f>
        <v>82.539179154974988</v>
      </c>
    </row>
    <row r="65" spans="1:68" x14ac:dyDescent="0.2">
      <c r="A65" s="1">
        <v>7152.0974036600001</v>
      </c>
      <c r="B65" s="1">
        <v>-39.248699999999999</v>
      </c>
      <c r="D65" s="1">
        <v>6985.4813775100001</v>
      </c>
      <c r="E65" s="1">
        <v>38.0901</v>
      </c>
      <c r="L65" s="50" t="s">
        <v>158</v>
      </c>
      <c r="M65" s="1">
        <f>0.035 *A108 -290.82</f>
        <v>235.39558624250009</v>
      </c>
      <c r="O65" s="49">
        <f>B108-M65</f>
        <v>-88.70188624250008</v>
      </c>
      <c r="AP65" s="1">
        <v>6781.9349016100005</v>
      </c>
      <c r="AQ65" s="1">
        <v>-16.192799999999998</v>
      </c>
      <c r="BD65" s="1">
        <v>6676.3198586999997</v>
      </c>
      <c r="BE65" s="1">
        <v>37.898800000000001</v>
      </c>
      <c r="BN65" s="1">
        <v>9021.5422980000003</v>
      </c>
      <c r="BO65" s="1">
        <f>0.0275*BN65-190.89</f>
        <v>57.20241319500002</v>
      </c>
      <c r="BP65" s="1">
        <f>BE78-BO65</f>
        <v>78.628786804999976</v>
      </c>
    </row>
    <row r="66" spans="1:68" x14ac:dyDescent="0.2">
      <c r="A66" s="1">
        <v>7335.4502539699997</v>
      </c>
      <c r="B66" s="1">
        <v>-32.754100000000001</v>
      </c>
      <c r="D66" s="1">
        <v>7164.5958527800003</v>
      </c>
      <c r="E66" s="1">
        <v>39.3491</v>
      </c>
      <c r="L66" s="50" t="s">
        <v>156</v>
      </c>
      <c r="M66" s="1">
        <f>0.035 *A109 -290.82</f>
        <v>241.81037470300004</v>
      </c>
      <c r="O66" s="49">
        <f>B109-M66</f>
        <v>-96.846274703000034</v>
      </c>
      <c r="AP66" s="1">
        <v>6965.3085869799997</v>
      </c>
      <c r="AQ66" s="1">
        <v>-12.943899999999999</v>
      </c>
      <c r="BD66" s="1">
        <v>6856.7308992999997</v>
      </c>
      <c r="BE66" s="1">
        <v>42.479700000000001</v>
      </c>
      <c r="BN66" s="1">
        <v>9201.9332088699994</v>
      </c>
      <c r="BO66" s="1">
        <f>0.0275*BN66-190.89</f>
        <v>62.163163243924998</v>
      </c>
      <c r="BP66" s="1">
        <f>BE79-BO66</f>
        <v>70.117036756075009</v>
      </c>
    </row>
    <row r="67" spans="1:68" x14ac:dyDescent="0.2">
      <c r="A67" s="1">
        <v>7518.8013956000004</v>
      </c>
      <c r="B67" s="1">
        <v>-26.360299999999999</v>
      </c>
      <c r="D67" s="1">
        <v>7343.7103067300004</v>
      </c>
      <c r="E67" s="1">
        <v>26.415900000000001</v>
      </c>
      <c r="L67" s="50" t="s">
        <v>154</v>
      </c>
      <c r="M67" s="1">
        <f>0.035 *A110 -290.82</f>
        <v>248.22510384900005</v>
      </c>
      <c r="O67" s="49">
        <f>B110-M67</f>
        <v>-99.154303849000058</v>
      </c>
      <c r="AP67" s="1">
        <v>7148.6864112399999</v>
      </c>
      <c r="AQ67" s="1">
        <v>-3.3266</v>
      </c>
      <c r="BD67" s="1">
        <v>7037.1403812400004</v>
      </c>
      <c r="BE67" s="1">
        <v>49.4846</v>
      </c>
      <c r="BN67" s="1">
        <v>9382.3225832200005</v>
      </c>
      <c r="BO67" s="1">
        <f>0.0275*BN67-190.89</f>
        <v>67.123871038550021</v>
      </c>
      <c r="BP67" s="1">
        <f>BE80-BO67</f>
        <v>55.775728961449985</v>
      </c>
    </row>
    <row r="68" spans="1:68" x14ac:dyDescent="0.2">
      <c r="A68" s="1">
        <v>7702.1508288699997</v>
      </c>
      <c r="B68" s="1">
        <v>-19.682500000000001</v>
      </c>
      <c r="D68" s="1">
        <v>7522.8247393700003</v>
      </c>
      <c r="E68" s="1">
        <v>9.9171999999999993</v>
      </c>
      <c r="L68" s="50" t="s">
        <v>152</v>
      </c>
      <c r="M68" s="1">
        <f>0.035 *A111 -290.82</f>
        <v>254.63977369100002</v>
      </c>
      <c r="O68" s="49">
        <f>B111-M68</f>
        <v>-103.11937369100002</v>
      </c>
      <c r="AP68" s="1">
        <v>7332.0683763899997</v>
      </c>
      <c r="AQ68" s="1">
        <v>3.9512999999999998</v>
      </c>
      <c r="BD68" s="1">
        <v>7217.5483062100002</v>
      </c>
      <c r="BE68" s="1">
        <v>55.886899999999997</v>
      </c>
      <c r="BN68" s="1">
        <v>9562.7104227500004</v>
      </c>
      <c r="BO68" s="1">
        <f>0.0275*BN68-190.89</f>
        <v>72.084536625625049</v>
      </c>
      <c r="BP68" s="1">
        <f>BE81-BO68</f>
        <v>38.580863374374957</v>
      </c>
    </row>
    <row r="69" spans="1:68" x14ac:dyDescent="0.2">
      <c r="A69" s="1">
        <v>7885.4985540999996</v>
      </c>
      <c r="B69" s="1">
        <v>-12.549099999999999</v>
      </c>
      <c r="D69" s="1">
        <v>7701.9391507299997</v>
      </c>
      <c r="E69" s="1">
        <v>1.1659000000099999</v>
      </c>
      <c r="L69" s="50" t="s">
        <v>150</v>
      </c>
      <c r="M69" s="1">
        <f>0.035 *A112 -290.82</f>
        <v>261.05438424300013</v>
      </c>
      <c r="O69" s="49">
        <f>B112-M69</f>
        <v>-108.75068424300014</v>
      </c>
      <c r="AP69" s="1">
        <v>7515.45448442</v>
      </c>
      <c r="AQ69" s="1">
        <v>10.902900000000001</v>
      </c>
      <c r="BD69" s="1">
        <v>7397.9546759200002</v>
      </c>
      <c r="BE69" s="1">
        <v>63.519100000000002</v>
      </c>
      <c r="BN69" s="1">
        <v>9743.0967291699999</v>
      </c>
      <c r="BO69" s="1">
        <f>0.0275*BN69-190.89</f>
        <v>77.045160052174992</v>
      </c>
      <c r="BP69" s="1">
        <f>BE82-BO69</f>
        <v>24.322239947825011</v>
      </c>
    </row>
    <row r="70" spans="1:68" x14ac:dyDescent="0.2">
      <c r="A70" s="1">
        <v>8068.8445716200004</v>
      </c>
      <c r="B70" s="1">
        <v>-7.1113</v>
      </c>
      <c r="D70" s="1">
        <v>7881.0535408200003</v>
      </c>
      <c r="E70" s="1">
        <v>3.4308000000000001</v>
      </c>
      <c r="L70" s="50" t="s">
        <v>414</v>
      </c>
      <c r="M70" s="1">
        <f>0.035 *A113 -290.82</f>
        <v>267.46893551200009</v>
      </c>
      <c r="O70" s="49">
        <f>B113-M70</f>
        <v>-114.43733551200009</v>
      </c>
      <c r="AP70" s="1">
        <v>7698.8447373199997</v>
      </c>
      <c r="AQ70" s="1">
        <v>21.680599999999998</v>
      </c>
      <c r="BD70" s="1">
        <v>7578.3594920899995</v>
      </c>
      <c r="BE70" s="1">
        <v>74.168199999999999</v>
      </c>
      <c r="BN70" s="1">
        <v>9923.4815041799993</v>
      </c>
      <c r="BO70" s="1">
        <f>0.0275*BN70-190.89</f>
        <v>82.005741364949984</v>
      </c>
      <c r="BP70" s="1">
        <f>BE83-BO70</f>
        <v>12.142958635050022</v>
      </c>
    </row>
    <row r="71" spans="1:68" x14ac:dyDescent="0.2">
      <c r="A71" s="1">
        <v>8252.1888817599993</v>
      </c>
      <c r="B71" s="1">
        <v>-1.7087999999900001</v>
      </c>
      <c r="D71" s="1">
        <v>8060.16790967</v>
      </c>
      <c r="E71" s="1">
        <v>13.8323</v>
      </c>
      <c r="L71" s="50" t="s">
        <v>413</v>
      </c>
      <c r="M71" s="1">
        <f>0.035 *A114 -290.82</f>
        <v>273.88342751200008</v>
      </c>
      <c r="O71" s="49">
        <f>B114-M71</f>
        <v>-117.93932751200009</v>
      </c>
      <c r="AP71" s="1">
        <v>7882.2391370900004</v>
      </c>
      <c r="AQ71" s="1">
        <v>34.048499999999997</v>
      </c>
      <c r="BD71" s="1">
        <v>7758.7627564000004</v>
      </c>
      <c r="BE71" s="1">
        <v>83.016599999999997</v>
      </c>
      <c r="BN71" s="1">
        <v>10103.8647495</v>
      </c>
      <c r="BO71" s="1">
        <f>0.0275*BN71-190.89</f>
        <v>86.966280611250056</v>
      </c>
      <c r="BP71" s="1">
        <f>BE84-BO71</f>
        <v>-0.49728061125006207</v>
      </c>
    </row>
    <row r="72" spans="1:68" x14ac:dyDescent="0.2">
      <c r="A72" s="1">
        <v>8435.5314848399994</v>
      </c>
      <c r="B72" s="1">
        <v>4.1318999999899999</v>
      </c>
      <c r="D72" s="1">
        <v>8239.2822572900004</v>
      </c>
      <c r="E72" s="1">
        <v>29.591000000000001</v>
      </c>
      <c r="L72" s="50" t="s">
        <v>412</v>
      </c>
      <c r="M72" s="1">
        <f>0.035 *A115 -290.82</f>
        <v>280.29786025000004</v>
      </c>
      <c r="O72" s="49">
        <f>B115-M72</f>
        <v>-122.38306025000003</v>
      </c>
      <c r="AP72" s="1">
        <v>8065.6376857100004</v>
      </c>
      <c r="AQ72" s="1">
        <v>47.755099999999999</v>
      </c>
      <c r="BD72" s="1">
        <v>7939.16447057</v>
      </c>
      <c r="BE72" s="1">
        <v>93.789199999999994</v>
      </c>
    </row>
    <row r="73" spans="1:68" x14ac:dyDescent="0.2">
      <c r="A73" s="1">
        <v>8618.8723811899999</v>
      </c>
      <c r="B73" s="1">
        <v>7.4082000000099999</v>
      </c>
      <c r="D73" s="1">
        <v>8418.3965836999996</v>
      </c>
      <c r="E73" s="1">
        <v>44.592799999999997</v>
      </c>
      <c r="L73" s="50" t="s">
        <v>411</v>
      </c>
      <c r="M73" s="1">
        <f>0.035 *A116 -290.82</f>
        <v>286.71223374699997</v>
      </c>
      <c r="O73" s="49">
        <f>B116-M73</f>
        <v>-135.37863374699998</v>
      </c>
      <c r="AP73" s="1">
        <v>8249.0403851899991</v>
      </c>
      <c r="AQ73" s="1">
        <v>58.139499999999998</v>
      </c>
      <c r="BD73" s="1">
        <v>8119.5646363100004</v>
      </c>
      <c r="BE73" s="1">
        <v>105.3763</v>
      </c>
    </row>
    <row r="74" spans="1:68" x14ac:dyDescent="0.2">
      <c r="A74" s="1">
        <v>8802.2115711200004</v>
      </c>
      <c r="B74" s="1">
        <v>10.8605</v>
      </c>
      <c r="D74" s="1">
        <v>8597.5108889300009</v>
      </c>
      <c r="E74" s="1">
        <v>50.678199999999997</v>
      </c>
      <c r="L74" s="50" t="s">
        <v>410</v>
      </c>
      <c r="M74" s="1">
        <f>0.035 *A117 -290.82</f>
        <v>293.12654800650006</v>
      </c>
      <c r="O74" s="49">
        <f>B117-M74</f>
        <v>-153.97054800650005</v>
      </c>
      <c r="AP74" s="1">
        <v>8432.4472375200003</v>
      </c>
      <c r="AQ74" s="1">
        <v>67.145499999999998</v>
      </c>
      <c r="BD74" s="1">
        <v>8299.9632552999992</v>
      </c>
      <c r="BE74" s="1">
        <v>116.4905</v>
      </c>
    </row>
    <row r="75" spans="1:68" x14ac:dyDescent="0.2">
      <c r="A75" s="1">
        <v>8985.5490549700007</v>
      </c>
      <c r="B75" s="1">
        <v>20.218299999999999</v>
      </c>
      <c r="D75" s="1">
        <v>8776.6251729899996</v>
      </c>
      <c r="E75" s="1">
        <v>47.049700000000001</v>
      </c>
      <c r="L75" s="50" t="s">
        <v>409</v>
      </c>
      <c r="M75" s="1">
        <f>0.035 *A118 -290.82</f>
        <v>299.54080303900008</v>
      </c>
      <c r="O75" s="49">
        <f>B118-M75</f>
        <v>-174.1501030390001</v>
      </c>
      <c r="AP75" s="1">
        <v>8615.8582446799992</v>
      </c>
      <c r="AQ75" s="1">
        <v>76.364599999999996</v>
      </c>
      <c r="BD75" s="1">
        <v>8480.3603292700009</v>
      </c>
      <c r="BE75" s="1">
        <v>125.8964</v>
      </c>
    </row>
    <row r="76" spans="1:68" x14ac:dyDescent="0.2">
      <c r="A76" s="1">
        <v>9168.8848330700002</v>
      </c>
      <c r="B76" s="1">
        <v>33.6248</v>
      </c>
      <c r="D76" s="1">
        <v>8955.7394359000009</v>
      </c>
      <c r="E76" s="1">
        <v>39.438600000000001</v>
      </c>
      <c r="L76" s="50" t="s">
        <v>408</v>
      </c>
      <c r="M76" s="1">
        <f>0.035 *A119 -290.82</f>
        <v>305.95499886200008</v>
      </c>
      <c r="O76" s="49">
        <f>B119-M76</f>
        <v>-198.05979886200009</v>
      </c>
      <c r="AP76" s="1">
        <v>8799.27340869</v>
      </c>
      <c r="AQ76" s="1">
        <v>89.684399999999997</v>
      </c>
      <c r="BD76" s="1">
        <v>8660.7558599000004</v>
      </c>
      <c r="BE76" s="1">
        <v>132.11179999999999</v>
      </c>
    </row>
    <row r="77" spans="1:68" x14ac:dyDescent="0.2">
      <c r="A77" s="1">
        <v>9352.2189057199994</v>
      </c>
      <c r="B77" s="1">
        <v>50.825099999999999</v>
      </c>
      <c r="D77" s="1">
        <v>9134.8536776799992</v>
      </c>
      <c r="E77" s="1">
        <v>31.456499999999998</v>
      </c>
      <c r="L77" s="50" t="s">
        <v>407</v>
      </c>
      <c r="M77" s="1">
        <f>0.035 *A120 -290.82</f>
        <v>312.3691354825001</v>
      </c>
      <c r="O77" s="49">
        <f>B120-M77</f>
        <v>-221.6182354825001</v>
      </c>
      <c r="AP77" s="1">
        <v>8982.6927315199991</v>
      </c>
      <c r="AQ77" s="1">
        <v>97.933000000000007</v>
      </c>
      <c r="BD77" s="1">
        <v>8841.1498489099995</v>
      </c>
      <c r="BE77" s="1">
        <v>134.7808</v>
      </c>
    </row>
    <row r="78" spans="1:68" x14ac:dyDescent="0.2">
      <c r="A78" s="1">
        <v>9535.5512732700008</v>
      </c>
      <c r="B78" s="1">
        <v>73.230599999999995</v>
      </c>
      <c r="D78" s="1">
        <v>9313.9678983600006</v>
      </c>
      <c r="E78" s="1">
        <v>22.3935</v>
      </c>
      <c r="L78" s="50" t="s">
        <v>406</v>
      </c>
      <c r="M78" s="1">
        <f>0.035 *A121 -290.82</f>
        <v>318.7832129145001</v>
      </c>
      <c r="O78" s="49">
        <f>B121-M78</f>
        <v>-235.8493129145001</v>
      </c>
      <c r="AP78" s="1">
        <v>9166.1162151900007</v>
      </c>
      <c r="AQ78" s="1">
        <v>109.9669</v>
      </c>
      <c r="BD78" s="1">
        <v>9021.5422980000003</v>
      </c>
      <c r="BE78" s="1">
        <v>135.8312</v>
      </c>
    </row>
    <row r="79" spans="1:68" x14ac:dyDescent="0.2">
      <c r="A79" s="1">
        <v>9718.8819360300004</v>
      </c>
      <c r="B79" s="1">
        <v>100.001</v>
      </c>
      <c r="D79" s="1">
        <v>9493.0820979399996</v>
      </c>
      <c r="E79" s="1">
        <v>13.033300000000001</v>
      </c>
      <c r="L79" s="50" t="s">
        <v>405</v>
      </c>
      <c r="M79" s="1">
        <f>0.035 *A122 -290.82</f>
        <v>325.19723116500012</v>
      </c>
      <c r="O79" s="49">
        <f>B122-M79</f>
        <v>-242.07603116500013</v>
      </c>
      <c r="AP79" s="1">
        <v>9349.5438616699994</v>
      </c>
      <c r="AQ79" s="1">
        <v>128.8811</v>
      </c>
      <c r="BD79" s="1">
        <v>9201.9332088699994</v>
      </c>
      <c r="BE79" s="1">
        <v>132.28020000000001</v>
      </c>
    </row>
    <row r="80" spans="1:68" x14ac:dyDescent="0.2">
      <c r="A80" s="1">
        <v>9902.2108943399999</v>
      </c>
      <c r="B80" s="1">
        <v>128.15119999999999</v>
      </c>
      <c r="D80" s="1">
        <v>9672.1962764599994</v>
      </c>
      <c r="E80" s="1">
        <v>6.7439</v>
      </c>
      <c r="L80" s="50" t="s">
        <v>404</v>
      </c>
      <c r="M80" s="1">
        <f>0.035 *A123 -290.82</f>
        <v>331.61119024800001</v>
      </c>
      <c r="O80" s="49">
        <f>B123-M80</f>
        <v>-246.33399024800002</v>
      </c>
      <c r="AP80" s="1">
        <v>9532.9756729799992</v>
      </c>
      <c r="AQ80" s="1">
        <v>133.26849999999999</v>
      </c>
      <c r="BD80" s="1">
        <v>9382.3225832200005</v>
      </c>
      <c r="BE80" s="1">
        <v>122.89960000000001</v>
      </c>
    </row>
    <row r="81" spans="1:57" ht="16" thickBot="1" x14ac:dyDescent="0.25">
      <c r="A81" s="1">
        <v>10085.5381485</v>
      </c>
      <c r="B81" s="1">
        <v>145.95740000000001</v>
      </c>
      <c r="D81" s="1">
        <v>9851.3104339199999</v>
      </c>
      <c r="E81" s="1">
        <v>1.6053999999999999</v>
      </c>
      <c r="L81" s="48" t="s">
        <v>403</v>
      </c>
      <c r="M81" s="47">
        <f>0.035 *A124 -290.82</f>
        <v>338.02509017750009</v>
      </c>
      <c r="N81" s="47"/>
      <c r="O81" s="46">
        <f>B124-M81</f>
        <v>-252.91529017750008</v>
      </c>
      <c r="AP81" s="1">
        <v>9716.4116510999993</v>
      </c>
      <c r="AQ81" s="1">
        <v>111.8741</v>
      </c>
      <c r="BD81" s="1">
        <v>9562.7104227500004</v>
      </c>
      <c r="BE81" s="1">
        <v>110.66540000000001</v>
      </c>
    </row>
    <row r="82" spans="1:57" x14ac:dyDescent="0.2">
      <c r="A82" s="1">
        <v>10268.863698900001</v>
      </c>
      <c r="B82" s="1">
        <v>145.80549999999999</v>
      </c>
      <c r="D82" s="1">
        <v>10030.4245704</v>
      </c>
      <c r="E82" s="1">
        <v>-3.8180000000000001</v>
      </c>
      <c r="AP82" s="1">
        <v>9899.8517980300003</v>
      </c>
      <c r="AQ82" s="1">
        <v>95.356999999999999</v>
      </c>
      <c r="BD82" s="1">
        <v>9743.0967291699999</v>
      </c>
      <c r="BE82" s="1">
        <v>101.3674</v>
      </c>
    </row>
    <row r="83" spans="1:57" x14ac:dyDescent="0.2">
      <c r="A83" s="1">
        <v>10452.187545700001</v>
      </c>
      <c r="B83" s="1">
        <v>123.9598</v>
      </c>
      <c r="D83" s="1">
        <v>10209.5386858</v>
      </c>
      <c r="E83" s="1">
        <v>-7.0458000000099998</v>
      </c>
      <c r="AP83" s="1">
        <v>10083.2961158</v>
      </c>
      <c r="AQ83" s="1">
        <v>92.352599999999995</v>
      </c>
      <c r="BD83" s="1">
        <v>9923.4815041799993</v>
      </c>
      <c r="BE83" s="1">
        <v>94.148700000000005</v>
      </c>
    </row>
    <row r="84" spans="1:57" x14ac:dyDescent="0.2">
      <c r="A84" s="1">
        <v>10635.509689500001</v>
      </c>
      <c r="B84" s="1">
        <v>98.052599999999998</v>
      </c>
      <c r="D84" s="1">
        <v>10388.6527802</v>
      </c>
      <c r="E84" s="1">
        <v>-5.2206000000000001</v>
      </c>
      <c r="AP84" s="1">
        <v>10266.744606300001</v>
      </c>
      <c r="AQ84" s="1">
        <v>94.322900000000004</v>
      </c>
      <c r="BD84" s="1">
        <v>10103.8647495</v>
      </c>
      <c r="BE84" s="1">
        <v>86.468999999999994</v>
      </c>
    </row>
    <row r="85" spans="1:57" x14ac:dyDescent="0.2">
      <c r="A85" s="1">
        <v>10818.830130300001</v>
      </c>
      <c r="B85" s="1">
        <v>89.1721</v>
      </c>
      <c r="D85" s="1">
        <v>10567.766853700001</v>
      </c>
      <c r="E85" s="1">
        <v>-1.3198000000000001</v>
      </c>
      <c r="AP85" s="1">
        <v>10450.197271700001</v>
      </c>
      <c r="AQ85" s="1">
        <v>88.660899999999998</v>
      </c>
      <c r="BD85" s="1">
        <v>10284.246466799999</v>
      </c>
      <c r="BE85" s="1">
        <v>74.546599999999998</v>
      </c>
    </row>
    <row r="86" spans="1:57" x14ac:dyDescent="0.2">
      <c r="A86" s="1">
        <v>11002.1488687</v>
      </c>
      <c r="B86" s="1">
        <v>96.525599999999997</v>
      </c>
      <c r="D86" s="1">
        <v>10746.8809062</v>
      </c>
      <c r="E86" s="1">
        <v>-0.62630000000399999</v>
      </c>
      <c r="AP86" s="1">
        <v>10633.654113799999</v>
      </c>
      <c r="AQ86" s="1">
        <v>80.372200000000007</v>
      </c>
      <c r="BD86" s="1">
        <v>10464.626657700001</v>
      </c>
      <c r="BE86" s="1">
        <v>61.624400000000001</v>
      </c>
    </row>
    <row r="87" spans="1:57" x14ac:dyDescent="0.2">
      <c r="A87" s="1">
        <v>11185.4659049</v>
      </c>
      <c r="B87" s="1">
        <v>108.8578</v>
      </c>
      <c r="D87" s="1">
        <v>10925.9949378</v>
      </c>
      <c r="E87" s="1">
        <v>-1.33900000001</v>
      </c>
      <c r="AP87" s="1">
        <v>10817.1151348</v>
      </c>
      <c r="AQ87" s="1">
        <v>72.4863</v>
      </c>
      <c r="BD87" s="1">
        <v>10645.005324100001</v>
      </c>
      <c r="BE87" s="1">
        <v>55.408299999999997</v>
      </c>
    </row>
    <row r="88" spans="1:57" x14ac:dyDescent="0.2">
      <c r="A88" s="1">
        <v>11368.7812392</v>
      </c>
      <c r="B88" s="1">
        <v>121.20010000000001</v>
      </c>
      <c r="D88" s="1">
        <v>11105.1089484</v>
      </c>
      <c r="E88" s="1">
        <v>0.59619999999999995</v>
      </c>
      <c r="AP88" s="1">
        <v>11000.580336499999</v>
      </c>
      <c r="AQ88" s="1">
        <v>64.362099999999998</v>
      </c>
      <c r="BD88" s="1">
        <v>10825.3824675</v>
      </c>
      <c r="BE88" s="1">
        <v>51.846400000000003</v>
      </c>
    </row>
    <row r="89" spans="1:57" x14ac:dyDescent="0.2">
      <c r="A89" s="1">
        <v>11552.094872</v>
      </c>
      <c r="B89" s="1">
        <v>132.91120000000001</v>
      </c>
      <c r="D89" s="1">
        <v>11284.2229382</v>
      </c>
      <c r="E89" s="1">
        <v>7.9244000000000003</v>
      </c>
      <c r="AP89" s="1">
        <v>11184.049720999999</v>
      </c>
      <c r="AQ89" s="1">
        <v>55.481000000000002</v>
      </c>
      <c r="BD89" s="1">
        <v>11005.7580898</v>
      </c>
      <c r="BE89" s="1">
        <v>37.633400000000002</v>
      </c>
    </row>
    <row r="90" spans="1:57" x14ac:dyDescent="0.2">
      <c r="A90" s="1">
        <v>11735.406803600001</v>
      </c>
      <c r="B90" s="1">
        <v>145.3098</v>
      </c>
      <c r="D90" s="1">
        <v>11463.3369071</v>
      </c>
      <c r="E90" s="1">
        <v>20.677700000000002</v>
      </c>
      <c r="AP90" s="1">
        <v>11367.5232904</v>
      </c>
      <c r="AQ90" s="1">
        <v>48.907200000000003</v>
      </c>
      <c r="BD90" s="1">
        <v>11186.132192499999</v>
      </c>
      <c r="BE90" s="1">
        <v>24.343299999999999</v>
      </c>
    </row>
    <row r="91" spans="1:57" x14ac:dyDescent="0.2">
      <c r="A91" s="1">
        <v>11918.7170343</v>
      </c>
      <c r="B91" s="1">
        <v>158.91409999999999</v>
      </c>
      <c r="D91" s="1">
        <v>11642.4508551</v>
      </c>
      <c r="E91" s="1">
        <v>35.1282</v>
      </c>
      <c r="AP91" s="1">
        <v>11551.0010465</v>
      </c>
      <c r="AQ91" s="1">
        <v>47.712000000000003</v>
      </c>
      <c r="BD91" s="1">
        <v>11366.5047774</v>
      </c>
      <c r="BE91" s="1">
        <v>15.282400000000001</v>
      </c>
    </row>
    <row r="92" spans="1:57" x14ac:dyDescent="0.2">
      <c r="A92" s="1">
        <v>12102.025564400001</v>
      </c>
      <c r="B92" s="1">
        <v>171.19210000000001</v>
      </c>
      <c r="D92" s="1">
        <v>11821.5647823</v>
      </c>
      <c r="E92" s="1">
        <v>47.5107</v>
      </c>
      <c r="AP92" s="1">
        <v>11734.4829914</v>
      </c>
      <c r="AQ92" s="1">
        <v>50.2729</v>
      </c>
      <c r="BD92" s="1">
        <v>11546.875846299999</v>
      </c>
      <c r="BE92" s="1">
        <v>4.7336999999999998</v>
      </c>
    </row>
    <row r="93" spans="1:57" x14ac:dyDescent="0.2">
      <c r="A93" s="1">
        <v>12285.3323944</v>
      </c>
      <c r="B93" s="1">
        <v>181.22720000000001</v>
      </c>
      <c r="D93" s="1">
        <v>12000.6786887</v>
      </c>
      <c r="E93" s="1">
        <v>54.426499999999997</v>
      </c>
      <c r="AP93" s="1">
        <v>11917.969127099999</v>
      </c>
      <c r="AQ93" s="1">
        <v>52.421100000000003</v>
      </c>
      <c r="BD93" s="1">
        <v>11727.245400600001</v>
      </c>
      <c r="BE93" s="1">
        <v>-3.6078000000000001</v>
      </c>
    </row>
    <row r="94" spans="1:57" x14ac:dyDescent="0.2">
      <c r="A94" s="1">
        <v>12468.6375243</v>
      </c>
      <c r="B94" s="1">
        <v>189.17019999999999</v>
      </c>
      <c r="D94" s="1">
        <v>12179.7925743</v>
      </c>
      <c r="E94" s="1">
        <v>53.465200000000003</v>
      </c>
      <c r="AP94" s="1">
        <v>12101.459455599999</v>
      </c>
      <c r="AQ94" s="1">
        <v>46.021099999999997</v>
      </c>
    </row>
    <row r="95" spans="1:57" x14ac:dyDescent="0.2">
      <c r="A95" s="1">
        <v>12651.9409548</v>
      </c>
      <c r="B95" s="1">
        <v>196.858</v>
      </c>
      <c r="D95" s="1">
        <v>12358.906439099999</v>
      </c>
      <c r="E95" s="1">
        <v>46.409799999999997</v>
      </c>
      <c r="AP95" s="1">
        <v>12284.953978899999</v>
      </c>
      <c r="AQ95" s="1">
        <v>36.377299999999998</v>
      </c>
    </row>
    <row r="96" spans="1:57" x14ac:dyDescent="0.2">
      <c r="A96" s="1">
        <v>12835.242685900001</v>
      </c>
      <c r="B96" s="1">
        <v>204.88579999999999</v>
      </c>
      <c r="D96" s="1">
        <v>12538.0202832</v>
      </c>
      <c r="E96" s="1">
        <v>36.392000000000003</v>
      </c>
      <c r="AP96" s="1">
        <v>12468.452698999999</v>
      </c>
      <c r="AQ96" s="1">
        <v>22.2515</v>
      </c>
    </row>
    <row r="97" spans="1:43" x14ac:dyDescent="0.2">
      <c r="A97" s="1">
        <v>13018.5427181</v>
      </c>
      <c r="B97" s="1">
        <v>212.80690000000001</v>
      </c>
      <c r="D97" s="1">
        <v>12717.1341065</v>
      </c>
      <c r="E97" s="1">
        <v>25.0748</v>
      </c>
      <c r="AP97" s="1">
        <v>12651.9556178</v>
      </c>
      <c r="AQ97" s="1">
        <v>10.3697</v>
      </c>
    </row>
    <row r="98" spans="1:43" x14ac:dyDescent="0.2">
      <c r="A98" s="1">
        <v>13201.841051699999</v>
      </c>
      <c r="B98" s="1">
        <v>220.58279999999999</v>
      </c>
      <c r="D98" s="1">
        <v>12896.2479091</v>
      </c>
      <c r="E98" s="1">
        <v>19.794499999999999</v>
      </c>
      <c r="AP98" s="1">
        <v>12835.4627375</v>
      </c>
      <c r="AQ98" s="1">
        <v>5.2416999999999998</v>
      </c>
    </row>
    <row r="99" spans="1:43" x14ac:dyDescent="0.2">
      <c r="A99" s="1">
        <v>13385.137687</v>
      </c>
      <c r="B99" s="1">
        <v>227.27600000000001</v>
      </c>
      <c r="D99" s="1">
        <v>13075.361691</v>
      </c>
      <c r="E99" s="1">
        <v>23.572399999999998</v>
      </c>
      <c r="AP99" s="1">
        <v>13018.97406</v>
      </c>
      <c r="AQ99" s="1">
        <v>3.2020999999900002</v>
      </c>
    </row>
    <row r="100" spans="1:43" x14ac:dyDescent="0.2">
      <c r="A100" s="1">
        <v>13568.4326244</v>
      </c>
      <c r="B100" s="1">
        <v>225.04</v>
      </c>
      <c r="D100" s="1">
        <v>13254.4754522</v>
      </c>
      <c r="E100" s="1">
        <v>22.726099999999999</v>
      </c>
      <c r="AP100" s="1">
        <v>13202.4895872</v>
      </c>
      <c r="AQ100" s="1">
        <v>0.78890000000000005</v>
      </c>
    </row>
    <row r="101" spans="1:43" x14ac:dyDescent="0.2">
      <c r="A101" s="1">
        <v>13751.725864100001</v>
      </c>
      <c r="B101" s="1">
        <v>215.8621</v>
      </c>
      <c r="D101" s="1">
        <v>13433.5891928</v>
      </c>
      <c r="E101" s="1">
        <v>13.1585</v>
      </c>
      <c r="AP101" s="1">
        <v>13386.0093213</v>
      </c>
      <c r="AQ101" s="1">
        <v>-4.6493000000000002</v>
      </c>
    </row>
    <row r="102" spans="1:43" x14ac:dyDescent="0.2">
      <c r="A102" s="1">
        <v>13935.017406499999</v>
      </c>
      <c r="B102" s="1">
        <v>212.6311</v>
      </c>
      <c r="D102" s="1">
        <v>13612.702912799999</v>
      </c>
      <c r="E102" s="1">
        <v>0.18330000000400001</v>
      </c>
      <c r="AP102" s="1">
        <v>13569.5332641</v>
      </c>
      <c r="AQ102" s="1">
        <v>-15.2</v>
      </c>
    </row>
    <row r="103" spans="1:43" x14ac:dyDescent="0.2">
      <c r="A103" s="1">
        <v>14118.3072519</v>
      </c>
      <c r="B103" s="1">
        <v>214.02</v>
      </c>
      <c r="D103" s="1">
        <v>13791.816612099999</v>
      </c>
      <c r="E103" s="1">
        <v>-14.068099999999999</v>
      </c>
      <c r="AP103" s="1">
        <v>13753.0614178</v>
      </c>
      <c r="AQ103" s="1">
        <v>-28.4206</v>
      </c>
    </row>
    <row r="104" spans="1:43" x14ac:dyDescent="0.2">
      <c r="A104" s="1">
        <v>14301.595400599999</v>
      </c>
      <c r="B104" s="1">
        <v>209.2398</v>
      </c>
      <c r="D104" s="1">
        <v>13970.930290800001</v>
      </c>
      <c r="E104" s="1">
        <v>-20.543299999999999</v>
      </c>
      <c r="AP104" s="1">
        <v>13936.5937842</v>
      </c>
      <c r="AQ104" s="1">
        <v>-33.846200000000003</v>
      </c>
    </row>
    <row r="105" spans="1:43" x14ac:dyDescent="0.2">
      <c r="A105" s="1">
        <v>14484.8818531</v>
      </c>
      <c r="B105" s="1">
        <v>196.13470000000001</v>
      </c>
      <c r="AP105" s="1">
        <v>14120.130365499999</v>
      </c>
      <c r="AQ105" s="1">
        <v>-34.273099999999999</v>
      </c>
    </row>
    <row r="106" spans="1:43" x14ac:dyDescent="0.2">
      <c r="A106" s="1">
        <v>14668.1666095</v>
      </c>
      <c r="B106" s="1">
        <v>178.54259999999999</v>
      </c>
      <c r="AP106" s="1">
        <v>14303.671163499999</v>
      </c>
      <c r="AQ106" s="1">
        <v>-32.748699999999999</v>
      </c>
    </row>
    <row r="107" spans="1:43" x14ac:dyDescent="0.2">
      <c r="A107" s="1">
        <v>14851.4496702</v>
      </c>
      <c r="B107" s="1">
        <v>159.76730000000001</v>
      </c>
    </row>
    <row r="108" spans="1:43" x14ac:dyDescent="0.2">
      <c r="A108" s="1">
        <v>15034.731035500001</v>
      </c>
      <c r="B108" s="1">
        <v>146.69370000000001</v>
      </c>
    </row>
    <row r="109" spans="1:43" x14ac:dyDescent="0.2">
      <c r="A109" s="1">
        <v>15218.010705799999</v>
      </c>
      <c r="B109" s="1">
        <v>144.9641</v>
      </c>
    </row>
    <row r="110" spans="1:43" x14ac:dyDescent="0.2">
      <c r="A110" s="1">
        <v>15401.288681399999</v>
      </c>
      <c r="B110" s="1">
        <v>149.07079999999999</v>
      </c>
    </row>
    <row r="111" spans="1:43" x14ac:dyDescent="0.2">
      <c r="A111" s="1">
        <v>15584.564962599999</v>
      </c>
      <c r="B111" s="1">
        <v>151.5204</v>
      </c>
    </row>
    <row r="112" spans="1:43" x14ac:dyDescent="0.2">
      <c r="A112" s="1">
        <v>15767.839549800001</v>
      </c>
      <c r="B112" s="1">
        <v>152.30369999999999</v>
      </c>
    </row>
    <row r="113" spans="1:2" x14ac:dyDescent="0.2">
      <c r="A113" s="1">
        <v>15951.1124432</v>
      </c>
      <c r="B113" s="1">
        <v>153.0316</v>
      </c>
    </row>
    <row r="114" spans="1:2" x14ac:dyDescent="0.2">
      <c r="A114" s="1">
        <v>16134.383643200001</v>
      </c>
      <c r="B114" s="1">
        <v>155.94409999999999</v>
      </c>
    </row>
    <row r="115" spans="1:2" x14ac:dyDescent="0.2">
      <c r="A115" s="1">
        <v>16317.65315</v>
      </c>
      <c r="B115" s="1">
        <v>157.91480000000001</v>
      </c>
    </row>
    <row r="116" spans="1:2" x14ac:dyDescent="0.2">
      <c r="A116" s="1">
        <v>16500.920964199999</v>
      </c>
      <c r="B116" s="1">
        <v>151.33359999999999</v>
      </c>
    </row>
    <row r="117" spans="1:2" x14ac:dyDescent="0.2">
      <c r="A117" s="1">
        <v>16684.187085900001</v>
      </c>
      <c r="B117" s="1">
        <v>139.15600000000001</v>
      </c>
    </row>
    <row r="118" spans="1:2" x14ac:dyDescent="0.2">
      <c r="A118" s="1">
        <v>16867.4515154</v>
      </c>
      <c r="B118" s="1">
        <v>125.3907</v>
      </c>
    </row>
    <row r="119" spans="1:2" x14ac:dyDescent="0.2">
      <c r="A119" s="1">
        <v>17050.7142532</v>
      </c>
      <c r="B119" s="1">
        <v>107.8952</v>
      </c>
    </row>
    <row r="120" spans="1:2" x14ac:dyDescent="0.2">
      <c r="A120" s="1">
        <v>17233.975299500002</v>
      </c>
      <c r="B120" s="1">
        <v>90.750900000000001</v>
      </c>
    </row>
    <row r="121" spans="1:2" x14ac:dyDescent="0.2">
      <c r="A121" s="1">
        <v>17417.234654700002</v>
      </c>
      <c r="B121" s="1">
        <v>82.933899999999994</v>
      </c>
    </row>
    <row r="122" spans="1:2" x14ac:dyDescent="0.2">
      <c r="A122" s="1">
        <v>17600.492319000001</v>
      </c>
      <c r="B122" s="1">
        <v>83.121200000000002</v>
      </c>
    </row>
    <row r="123" spans="1:2" x14ac:dyDescent="0.2">
      <c r="A123" s="1">
        <v>17783.748292799999</v>
      </c>
      <c r="B123" s="1">
        <v>85.277199999999993</v>
      </c>
    </row>
    <row r="124" spans="1:2" x14ac:dyDescent="0.2">
      <c r="A124" s="1">
        <v>17967.002576499999</v>
      </c>
      <c r="B124" s="1">
        <v>85.109800000000007</v>
      </c>
    </row>
  </sheetData>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B3F4E-FF19-BA48-BA59-E4B89A80CC2B}">
  <dimension ref="A1:BP125"/>
  <sheetViews>
    <sheetView zoomScale="80" zoomScaleNormal="80" workbookViewId="0">
      <selection activeCell="S11" sqref="S11"/>
    </sheetView>
  </sheetViews>
  <sheetFormatPr baseColWidth="10" defaultColWidth="8.83203125" defaultRowHeight="15" x14ac:dyDescent="0.2"/>
  <cols>
    <col min="1" max="2" width="8.83203125" style="1"/>
    <col min="3" max="3" width="21.6640625" style="1" customWidth="1"/>
    <col min="4" max="4" width="26.1640625" style="1" customWidth="1"/>
    <col min="5" max="5" width="21.6640625" style="1" customWidth="1"/>
    <col min="6" max="6" width="32.1640625" style="1" customWidth="1"/>
    <col min="7" max="7" width="20.1640625" style="1" customWidth="1"/>
    <col min="8" max="8" width="35.33203125" style="1" customWidth="1"/>
    <col min="9" max="9" width="24.1640625" style="1" customWidth="1"/>
    <col min="10" max="10" width="27.5" style="1" customWidth="1"/>
    <col min="11" max="11" width="30" style="1" customWidth="1"/>
    <col min="12" max="12" width="23" style="1" customWidth="1"/>
    <col min="13" max="13" width="26.5" style="1" customWidth="1"/>
    <col min="14" max="14" width="23.83203125" style="1" customWidth="1"/>
    <col min="15" max="15" width="21.1640625" style="1" customWidth="1"/>
    <col min="16" max="16" width="20" style="1" customWidth="1"/>
    <col min="17" max="17" width="22.83203125" style="1" customWidth="1"/>
    <col min="18" max="18" width="23.33203125" style="1" customWidth="1"/>
    <col min="19" max="19" width="43.5" style="1" customWidth="1"/>
    <col min="20" max="20" width="42.6640625" style="1" customWidth="1"/>
    <col min="21" max="21" width="15.5" style="1" customWidth="1"/>
    <col min="22" max="22" width="16.1640625" style="1" customWidth="1"/>
    <col min="23" max="23" width="17.5" style="1" customWidth="1"/>
    <col min="24" max="33" width="8.83203125" style="1"/>
    <col min="34" max="34" width="16" style="1" customWidth="1"/>
    <col min="35" max="43" width="8.83203125" style="1"/>
    <col min="44" max="44" width="10.83203125" style="1" customWidth="1"/>
    <col min="45" max="45" width="19.33203125" style="1" customWidth="1"/>
    <col min="46" max="46" width="16.83203125" style="1" customWidth="1"/>
    <col min="47" max="55" width="8.83203125" style="1"/>
    <col min="56" max="56" width="12.1640625" style="1" customWidth="1"/>
    <col min="57" max="57" width="19" style="1" customWidth="1"/>
    <col min="58" max="58" width="16.5" style="1" customWidth="1"/>
    <col min="59" max="65" width="8.83203125" style="1"/>
    <col min="66" max="66" width="11.5" style="1" customWidth="1"/>
    <col min="67" max="67" width="18.5" style="1" customWidth="1"/>
    <col min="68" max="68" width="15.83203125" style="1" customWidth="1"/>
    <col min="69" max="16384" width="8.83203125" style="1"/>
  </cols>
  <sheetData>
    <row r="1" spans="1:20" s="18" customFormat="1" ht="16" thickBot="1" x14ac:dyDescent="0.25">
      <c r="A1" s="19" t="s">
        <v>121</v>
      </c>
    </row>
    <row r="2" spans="1:20" s="15" customFormat="1" ht="36" customHeight="1" thickBot="1" x14ac:dyDescent="0.25">
      <c r="A2" s="17" t="s">
        <v>120</v>
      </c>
      <c r="B2" s="17" t="s">
        <v>119</v>
      </c>
      <c r="C2" s="16" t="s">
        <v>118</v>
      </c>
      <c r="D2" s="16" t="s">
        <v>117</v>
      </c>
      <c r="E2" s="17" t="s">
        <v>230</v>
      </c>
      <c r="F2" s="17" t="s">
        <v>353</v>
      </c>
      <c r="G2" s="17" t="s">
        <v>354</v>
      </c>
      <c r="H2" s="17" t="s">
        <v>125</v>
      </c>
      <c r="I2" s="17" t="s">
        <v>115</v>
      </c>
      <c r="J2" s="17" t="s">
        <v>114</v>
      </c>
      <c r="K2" s="17" t="s">
        <v>113</v>
      </c>
      <c r="L2" s="17" t="s">
        <v>112</v>
      </c>
      <c r="M2" s="17" t="s">
        <v>111</v>
      </c>
      <c r="N2" s="17" t="s">
        <v>110</v>
      </c>
      <c r="O2" s="16" t="s">
        <v>109</v>
      </c>
      <c r="P2" s="16" t="s">
        <v>108</v>
      </c>
      <c r="Q2" s="16" t="s">
        <v>107</v>
      </c>
      <c r="R2" s="16" t="s">
        <v>106</v>
      </c>
      <c r="S2" s="16"/>
      <c r="T2" s="16"/>
    </row>
    <row r="3" spans="1:20" s="14" customFormat="1" ht="120.75" customHeight="1" thickTop="1" thickBot="1" x14ac:dyDescent="0.25">
      <c r="A3" s="14" t="s">
        <v>352</v>
      </c>
      <c r="B3" s="14">
        <v>0</v>
      </c>
      <c r="E3" s="14">
        <v>88.2851</v>
      </c>
      <c r="F3" s="14" t="s">
        <v>351</v>
      </c>
      <c r="G3" s="14">
        <v>15.473100000000001</v>
      </c>
      <c r="H3" s="14" t="s">
        <v>350</v>
      </c>
      <c r="I3" s="14">
        <v>33.330800000000004</v>
      </c>
      <c r="J3" s="14">
        <v>67.686029053656</v>
      </c>
      <c r="K3" s="14">
        <v>-11.421587000000001</v>
      </c>
      <c r="L3" s="14">
        <v>290.29312099999999</v>
      </c>
      <c r="M3" s="14">
        <v>301.71470799999997</v>
      </c>
      <c r="N3" s="14">
        <v>197.525926</v>
      </c>
      <c r="O3" s="14">
        <v>9.4521999999999995</v>
      </c>
      <c r="P3" s="14">
        <v>10.5055</v>
      </c>
      <c r="Q3" s="14">
        <v>9.2833468542981823</v>
      </c>
      <c r="R3" s="14">
        <v>9.747015618099395</v>
      </c>
    </row>
    <row r="4" spans="1:20" s="12" customFormat="1" ht="16" thickBot="1" x14ac:dyDescent="0.25">
      <c r="A4" s="13" t="s">
        <v>103</v>
      </c>
    </row>
    <row r="10" spans="1:20" ht="16" thickBot="1" x14ac:dyDescent="0.25">
      <c r="O10" s="11" t="s">
        <v>102</v>
      </c>
      <c r="P10" s="10"/>
    </row>
    <row r="11" spans="1:20" ht="16" thickTop="1" x14ac:dyDescent="0.2">
      <c r="O11" s="9" t="s">
        <v>101</v>
      </c>
      <c r="P11" s="8">
        <v>8.9999999999999993E-3</v>
      </c>
    </row>
    <row r="12" spans="1:20" x14ac:dyDescent="0.2">
      <c r="O12" s="25" t="s">
        <v>99</v>
      </c>
      <c r="P12" s="24">
        <v>6.8999999999999999E-3</v>
      </c>
    </row>
    <row r="13" spans="1:20" x14ac:dyDescent="0.2">
      <c r="O13" s="25" t="s">
        <v>219</v>
      </c>
      <c r="P13" s="24">
        <v>-1.37E-2</v>
      </c>
    </row>
    <row r="14" spans="1:20" x14ac:dyDescent="0.2">
      <c r="O14" s="25" t="s">
        <v>213</v>
      </c>
      <c r="P14" s="24">
        <v>3.0000000000000001E-3</v>
      </c>
    </row>
    <row r="15" spans="1:20" x14ac:dyDescent="0.2">
      <c r="O15" s="7"/>
      <c r="P15" s="6"/>
    </row>
    <row r="17" spans="1:68" x14ac:dyDescent="0.2">
      <c r="U17" s="1" t="s">
        <v>216</v>
      </c>
      <c r="V17" s="1" t="s">
        <v>98</v>
      </c>
      <c r="W17" s="1" t="s">
        <v>349</v>
      </c>
    </row>
    <row r="18" spans="1:68" ht="16" x14ac:dyDescent="0.2">
      <c r="A18" s="1" t="s">
        <v>100</v>
      </c>
      <c r="B18" s="1" t="s">
        <v>101</v>
      </c>
      <c r="D18" s="1" t="s">
        <v>100</v>
      </c>
      <c r="E18" s="1" t="s">
        <v>99</v>
      </c>
      <c r="I18" s="5" t="s">
        <v>75</v>
      </c>
      <c r="K18" s="1" t="s">
        <v>348</v>
      </c>
      <c r="L18" s="1" t="s">
        <v>347</v>
      </c>
      <c r="M18" s="1" t="s">
        <v>222</v>
      </c>
      <c r="O18" s="1" t="s">
        <v>216</v>
      </c>
      <c r="P18" s="1" t="s">
        <v>346</v>
      </c>
      <c r="Q18" s="1" t="s">
        <v>220</v>
      </c>
      <c r="U18" s="1">
        <v>2617.22678296</v>
      </c>
      <c r="V18" s="1">
        <f>0.0069*U18+145</f>
        <v>163.05886480242401</v>
      </c>
      <c r="W18" s="1">
        <f>E33-V18</f>
        <v>1.9612351975760021</v>
      </c>
      <c r="AG18" s="1" t="s">
        <v>100</v>
      </c>
      <c r="AH18" s="1" t="s">
        <v>219</v>
      </c>
      <c r="BD18" s="1" t="s">
        <v>100</v>
      </c>
      <c r="BE18" s="1" t="s">
        <v>213</v>
      </c>
      <c r="BN18" s="1" t="s">
        <v>96</v>
      </c>
      <c r="BO18" s="1" t="s">
        <v>225</v>
      </c>
      <c r="BP18" s="1" t="s">
        <v>224</v>
      </c>
    </row>
    <row r="19" spans="1:68" x14ac:dyDescent="0.2">
      <c r="A19" s="1">
        <v>0</v>
      </c>
      <c r="B19" s="1">
        <v>114.2127</v>
      </c>
      <c r="D19" s="1">
        <v>0</v>
      </c>
      <c r="E19" s="1">
        <v>271.02229999999997</v>
      </c>
      <c r="I19" s="4">
        <f>AVERAGE(B32:B106)</f>
        <v>181.79178666666664</v>
      </c>
      <c r="K19" s="1" t="s">
        <v>345</v>
      </c>
      <c r="L19" s="1">
        <f>0.009*A32-8.8533</f>
        <v>12.716669355839997</v>
      </c>
      <c r="M19" s="1">
        <f>B32-L19</f>
        <v>1.9830644160002464E-2</v>
      </c>
      <c r="O19" s="1" t="s">
        <v>344</v>
      </c>
      <c r="P19" s="1">
        <f>0.0069*D33+146.96</f>
        <v>165.01886480242402</v>
      </c>
      <c r="Q19" s="1">
        <f>E33-P19</f>
        <v>1.235197575994107E-3</v>
      </c>
      <c r="U19" s="1">
        <v>2804.2095412899998</v>
      </c>
      <c r="V19" s="1">
        <f>0.0069*U19+145</f>
        <v>164.34904583490101</v>
      </c>
      <c r="W19" s="1">
        <f>E34-V19</f>
        <v>9.9133541650990082</v>
      </c>
      <c r="AG19" s="1">
        <v>0</v>
      </c>
      <c r="AH19" s="1">
        <v>200.79839999999999</v>
      </c>
      <c r="AR19" s="1" t="s">
        <v>96</v>
      </c>
      <c r="AS19" s="1" t="s">
        <v>343</v>
      </c>
      <c r="AT19" s="1" t="s">
        <v>217</v>
      </c>
      <c r="BD19" s="1">
        <v>0</v>
      </c>
      <c r="BE19" s="1">
        <v>141.11539999999999</v>
      </c>
      <c r="BN19" s="1" t="s">
        <v>342</v>
      </c>
      <c r="BO19" s="1">
        <f>-0.003*BD31+244.05</f>
        <v>237.37224180579</v>
      </c>
      <c r="BP19" s="1">
        <f>BE31-BO19</f>
        <v>-5.2641805789988894E-2</v>
      </c>
    </row>
    <row r="20" spans="1:68" ht="16" x14ac:dyDescent="0.2">
      <c r="A20" s="1">
        <v>184.3841602</v>
      </c>
      <c r="B20" s="1">
        <v>100.72839999999999</v>
      </c>
      <c r="D20" s="1">
        <v>186.91190503799999</v>
      </c>
      <c r="E20" s="1">
        <v>259.52010000000001</v>
      </c>
      <c r="I20" s="4" t="s">
        <v>70</v>
      </c>
      <c r="K20" s="1" t="s">
        <v>341</v>
      </c>
      <c r="L20" s="1">
        <f>0.009*A33-8.8533</f>
        <v>14.375631036239998</v>
      </c>
      <c r="M20" s="1">
        <f>B33-L20</f>
        <v>-2.0439310362399983</v>
      </c>
      <c r="O20" s="1" t="s">
        <v>340</v>
      </c>
      <c r="P20" s="1">
        <f>0.0069*D34+146.96</f>
        <v>166.30904583490101</v>
      </c>
      <c r="Q20" s="1">
        <f>E34-P20</f>
        <v>7.9533541650990003</v>
      </c>
      <c r="U20" s="1">
        <v>2991.19737489</v>
      </c>
      <c r="V20" s="1">
        <f>0.0069*U20+145</f>
        <v>165.639261886741</v>
      </c>
      <c r="W20" s="1">
        <f>E35-V20</f>
        <v>14.185038113258997</v>
      </c>
      <c r="AG20" s="1">
        <v>178.554802266</v>
      </c>
      <c r="AH20" s="1">
        <v>186.84119999999999</v>
      </c>
      <c r="AR20" s="1" t="s">
        <v>339</v>
      </c>
      <c r="AS20" s="1">
        <f>-0.0137*AG30+237.19</f>
        <v>210.28181728544101</v>
      </c>
      <c r="AT20" s="1">
        <f>AH30-AS20</f>
        <v>3.6082714559000806E-2</v>
      </c>
      <c r="BD20" s="1">
        <v>185.501483229</v>
      </c>
      <c r="BE20" s="1">
        <v>144.97069999999999</v>
      </c>
      <c r="BN20" s="1" t="s">
        <v>338</v>
      </c>
      <c r="BO20" s="1">
        <f>-0.003*BD32+244.05</f>
        <v>236.81579101818002</v>
      </c>
      <c r="BP20" s="1">
        <f>BE32-BO20</f>
        <v>-0.32779101818002232</v>
      </c>
    </row>
    <row r="21" spans="1:68" x14ac:dyDescent="0.2">
      <c r="A21" s="1">
        <v>368.76407279</v>
      </c>
      <c r="B21" s="1">
        <v>87.922499999999999</v>
      </c>
      <c r="D21" s="1">
        <v>373.82885862900002</v>
      </c>
      <c r="E21" s="1">
        <v>243.90450000000001</v>
      </c>
      <c r="I21" s="4">
        <f>AVERAGE(E33:E77)</f>
        <v>211.01048222222227</v>
      </c>
      <c r="K21" s="1" t="s">
        <v>337</v>
      </c>
      <c r="L21" s="1">
        <f>0.009*A34-8.8533</f>
        <v>16.034554689569998</v>
      </c>
      <c r="M21" s="1">
        <f>B34-L21</f>
        <v>4.4670453104300023</v>
      </c>
      <c r="O21" s="1" t="s">
        <v>336</v>
      </c>
      <c r="P21" s="1">
        <f>0.0069*D35+146.96</f>
        <v>167.599261886741</v>
      </c>
      <c r="Q21" s="1">
        <f>E35-P21</f>
        <v>12.225038113258989</v>
      </c>
      <c r="U21" s="1">
        <v>3178.19028566</v>
      </c>
      <c r="V21" s="1">
        <f>0.0069*U21+145</f>
        <v>166.92951297105401</v>
      </c>
      <c r="W21" s="1">
        <f>E36-V21</f>
        <v>15.991787028945993</v>
      </c>
      <c r="AG21" s="1">
        <v>357.109569518</v>
      </c>
      <c r="AH21" s="1">
        <v>172.06200000000001</v>
      </c>
      <c r="AR21" s="1" t="s">
        <v>335</v>
      </c>
      <c r="AS21" s="1">
        <f>-0.0137*AG31+237.19</f>
        <v>207.835621638829</v>
      </c>
      <c r="AT21" s="1">
        <f>AH31-AS21</f>
        <v>12.273578361170991</v>
      </c>
      <c r="BD21" s="1">
        <v>371.00147506600001</v>
      </c>
      <c r="BE21" s="1">
        <v>149.91810000000001</v>
      </c>
      <c r="BN21" s="1" t="s">
        <v>334</v>
      </c>
      <c r="BO21" s="1">
        <f>-0.003*BD33+244.05</f>
        <v>236.25934469967001</v>
      </c>
      <c r="BP21" s="1">
        <f>BE33-BO21</f>
        <v>0.64255530033000241</v>
      </c>
    </row>
    <row r="22" spans="1:68" ht="32" x14ac:dyDescent="0.2">
      <c r="A22" s="1">
        <v>553.13973950000002</v>
      </c>
      <c r="B22" s="1">
        <v>76.990499999999997</v>
      </c>
      <c r="D22" s="1">
        <v>560.75086267899997</v>
      </c>
      <c r="E22" s="1">
        <v>228.68520000000001</v>
      </c>
      <c r="I22" s="3" t="s">
        <v>87</v>
      </c>
      <c r="K22" s="1" t="s">
        <v>333</v>
      </c>
      <c r="L22" s="1">
        <f>0.009*A35-8.8533</f>
        <v>17.693440331219996</v>
      </c>
      <c r="M22" s="1">
        <f>B35-L22</f>
        <v>19.304559668780001</v>
      </c>
      <c r="O22" s="1" t="s">
        <v>332</v>
      </c>
      <c r="P22" s="1">
        <f>0.0069*D36+146.96</f>
        <v>168.88951297105402</v>
      </c>
      <c r="Q22" s="1">
        <f>E36-P22</f>
        <v>14.031787028945985</v>
      </c>
      <c r="U22" s="1">
        <v>3365.18827551</v>
      </c>
      <c r="V22" s="1">
        <f>0.0069*U22+145</f>
        <v>168.21979910101899</v>
      </c>
      <c r="W22" s="1">
        <f>E37-V22</f>
        <v>13.650000898981006</v>
      </c>
      <c r="AG22" s="1">
        <v>535.66430192799999</v>
      </c>
      <c r="AH22" s="1">
        <v>165.05629999999999</v>
      </c>
      <c r="AR22" s="1" t="s">
        <v>331</v>
      </c>
      <c r="AS22" s="1">
        <f>-0.0137*AG32+237.19</f>
        <v>205.38942644554999</v>
      </c>
      <c r="AT22" s="1">
        <f>AH32-AS22</f>
        <v>22.303173554450012</v>
      </c>
      <c r="BD22" s="1">
        <v>556.49997565599995</v>
      </c>
      <c r="BE22" s="1">
        <v>153.07810000000001</v>
      </c>
      <c r="BN22" s="1" t="s">
        <v>330</v>
      </c>
      <c r="BO22" s="1">
        <f>-0.003*BD34+244.05</f>
        <v>235.70290284981002</v>
      </c>
      <c r="BP22" s="1">
        <f>BE34-BO22</f>
        <v>4.4650971501899903</v>
      </c>
    </row>
    <row r="23" spans="1:68" x14ac:dyDescent="0.2">
      <c r="A23" s="1">
        <v>737.51116204899995</v>
      </c>
      <c r="B23" s="1">
        <v>66.311899999999994</v>
      </c>
      <c r="D23" s="1">
        <v>747.67791909499999</v>
      </c>
      <c r="E23" s="1">
        <v>221.1806</v>
      </c>
      <c r="I23" s="3">
        <f>AVERAGE(I19,I21)</f>
        <v>196.40113444444444</v>
      </c>
      <c r="K23" s="1" t="s">
        <v>329</v>
      </c>
      <c r="L23" s="1">
        <f>0.009*A36-8.8533</f>
        <v>19.352287976669995</v>
      </c>
      <c r="M23" s="1">
        <f>B36-L23</f>
        <v>41.330212023330006</v>
      </c>
      <c r="O23" s="1" t="s">
        <v>328</v>
      </c>
      <c r="P23" s="1">
        <f>0.0069*D37+146.96</f>
        <v>170.179799101019</v>
      </c>
      <c r="Q23" s="1">
        <f>E37-P23</f>
        <v>11.690000898980998</v>
      </c>
      <c r="U23" s="1">
        <v>3552.19134635</v>
      </c>
      <c r="V23" s="1">
        <f>0.0069*U23+145</f>
        <v>169.51012028981501</v>
      </c>
      <c r="W23" s="1">
        <f>E38-V23</f>
        <v>11.226179710184994</v>
      </c>
      <c r="AG23" s="1">
        <v>714.21899967599995</v>
      </c>
      <c r="AH23" s="1">
        <v>165.8126</v>
      </c>
      <c r="AR23" s="1" t="s">
        <v>327</v>
      </c>
      <c r="AS23" s="1">
        <f>-0.0137*AG33+237.19</f>
        <v>202.943231703001</v>
      </c>
      <c r="AT23" s="1">
        <f>AH33-AS23</f>
        <v>29.165768296999005</v>
      </c>
      <c r="BD23" s="1">
        <v>741.996985139</v>
      </c>
      <c r="BE23" s="1">
        <v>157.45820000000001</v>
      </c>
      <c r="BN23" s="1" t="s">
        <v>326</v>
      </c>
      <c r="BO23" s="1">
        <f>-0.003*BD35+244.05</f>
        <v>235.14646546821001</v>
      </c>
      <c r="BP23" s="1">
        <f>BE35-BO23</f>
        <v>8.229734531790001</v>
      </c>
    </row>
    <row r="24" spans="1:68" x14ac:dyDescent="0.2">
      <c r="A24" s="1">
        <v>921.87834215999999</v>
      </c>
      <c r="B24" s="1">
        <v>55.337000000000003</v>
      </c>
      <c r="D24" s="1">
        <v>934.61002978399995</v>
      </c>
      <c r="E24" s="1">
        <v>220.23939999999999</v>
      </c>
      <c r="I24" s="4"/>
      <c r="K24" s="1" t="s">
        <v>93</v>
      </c>
      <c r="L24" s="1">
        <f>0.009*A37-8.8533</f>
        <v>21.011097641489997</v>
      </c>
      <c r="M24" s="1">
        <f>B37-L24</f>
        <v>63.577002358510001</v>
      </c>
      <c r="O24" s="1" t="s">
        <v>325</v>
      </c>
      <c r="P24" s="1">
        <f>0.0069*D38+146.96</f>
        <v>171.47012028981501</v>
      </c>
      <c r="Q24" s="1">
        <f>E38-P24</f>
        <v>9.2661797101849857</v>
      </c>
      <c r="U24" s="1">
        <v>3739.1995001</v>
      </c>
      <c r="V24" s="1">
        <f>0.0069*U24+145</f>
        <v>170.80047655069001</v>
      </c>
      <c r="W24" s="1">
        <f>E39-V24</f>
        <v>9.4393234493099953</v>
      </c>
      <c r="AG24" s="1">
        <v>892.77366293600005</v>
      </c>
      <c r="AH24" s="1">
        <v>168.35489999999999</v>
      </c>
      <c r="AR24" s="1" t="s">
        <v>324</v>
      </c>
      <c r="AS24" s="1">
        <f>-0.0137*AG34+237.19</f>
        <v>200.497037408853</v>
      </c>
      <c r="AT24" s="1">
        <f>AH34-AS24</f>
        <v>35.867162591147007</v>
      </c>
      <c r="BD24" s="1">
        <v>927.49250365299997</v>
      </c>
      <c r="BE24" s="1">
        <v>167.34309999999999</v>
      </c>
      <c r="BN24" s="1" t="s">
        <v>323</v>
      </c>
      <c r="BO24" s="1">
        <f>-0.003*BD36+244.05</f>
        <v>234.59003255442002</v>
      </c>
      <c r="BP24" s="1">
        <f>BE36-BO24</f>
        <v>10.489167445579966</v>
      </c>
    </row>
    <row r="25" spans="1:68" ht="48" x14ac:dyDescent="0.2">
      <c r="A25" s="1">
        <v>1106.2412815499999</v>
      </c>
      <c r="B25" s="1">
        <v>50.82</v>
      </c>
      <c r="D25" s="1">
        <v>1121.5471966499999</v>
      </c>
      <c r="E25" s="1">
        <v>216.0608</v>
      </c>
      <c r="I25" s="4" t="s">
        <v>80</v>
      </c>
      <c r="K25" s="1" t="s">
        <v>91</v>
      </c>
      <c r="L25" s="1">
        <f>0.009*A38-8.8533</f>
        <v>22.669869341159995</v>
      </c>
      <c r="M25" s="1">
        <f>B38-L25</f>
        <v>83.678830658839999</v>
      </c>
      <c r="O25" s="1" t="s">
        <v>322</v>
      </c>
      <c r="P25" s="1">
        <f>0.0069*D39+146.96</f>
        <v>172.76047655069002</v>
      </c>
      <c r="Q25" s="1">
        <f>E39-P25</f>
        <v>7.4793234493099874</v>
      </c>
      <c r="U25" s="1">
        <v>3926.21273866</v>
      </c>
      <c r="V25" s="1">
        <f>0.0069*U25+145</f>
        <v>172.09086789675399</v>
      </c>
      <c r="W25" s="1">
        <f>E40-V25</f>
        <v>3.6593321032460153</v>
      </c>
      <c r="AG25" s="1">
        <v>1071.3282918800001</v>
      </c>
      <c r="AH25" s="1">
        <v>171.393</v>
      </c>
      <c r="AR25" s="1" t="s">
        <v>321</v>
      </c>
      <c r="AS25" s="1">
        <f>-0.0137*AG35+237.19</f>
        <v>198.05084356091399</v>
      </c>
      <c r="AT25" s="1">
        <f>AH35-AS25</f>
        <v>43.940456439086006</v>
      </c>
      <c r="BD25" s="1">
        <v>1112.98653135</v>
      </c>
      <c r="BE25" s="1">
        <v>181.50139999999999</v>
      </c>
      <c r="BN25" s="1" t="s">
        <v>320</v>
      </c>
      <c r="BO25" s="1">
        <f>-0.003*BD37+244.05</f>
        <v>234.03360410799002</v>
      </c>
      <c r="BP25" s="1">
        <f>BE37-BO25</f>
        <v>11.999195892009993</v>
      </c>
    </row>
    <row r="26" spans="1:68" x14ac:dyDescent="0.2">
      <c r="A26" s="1">
        <v>1290.59998195</v>
      </c>
      <c r="B26" s="1">
        <v>51.2057</v>
      </c>
      <c r="D26" s="1">
        <v>1308.4894216099999</v>
      </c>
      <c r="E26" s="1">
        <v>210.1217</v>
      </c>
      <c r="I26" s="4"/>
      <c r="K26" s="1" t="s">
        <v>89</v>
      </c>
      <c r="L26" s="1">
        <f>0.009*A39-8.8533</f>
        <v>24.32860309098</v>
      </c>
      <c r="M26" s="1">
        <f>B39-L26</f>
        <v>101.69859690902</v>
      </c>
      <c r="O26" s="1" t="s">
        <v>212</v>
      </c>
      <c r="P26" s="1">
        <f>0.0069*D40+146.96</f>
        <v>174.050867896754</v>
      </c>
      <c r="Q26" s="1">
        <f>E40-P26</f>
        <v>1.6993321032460074</v>
      </c>
      <c r="U26" s="1">
        <v>4113.2310639500001</v>
      </c>
      <c r="V26" s="1">
        <f>0.0069*U26+145</f>
        <v>173.381294341255</v>
      </c>
      <c r="W26" s="1">
        <f>E41-V26</f>
        <v>2.7185056587449878</v>
      </c>
      <c r="AG26" s="1">
        <v>1249.8828866900001</v>
      </c>
      <c r="AH26" s="1">
        <v>178.98859999999999</v>
      </c>
      <c r="AR26" s="1" t="s">
        <v>319</v>
      </c>
      <c r="AS26" s="1">
        <f>-0.0137*AG36+237.19</f>
        <v>195.604650156444</v>
      </c>
      <c r="AT26" s="1">
        <f>AH36-AS26</f>
        <v>52.228749843556017</v>
      </c>
      <c r="BD26" s="1">
        <v>1298.47906835</v>
      </c>
      <c r="BE26" s="1">
        <v>195.91120000000001</v>
      </c>
      <c r="BN26" s="1" t="s">
        <v>318</v>
      </c>
      <c r="BO26" s="1">
        <f>-0.003*BD38+244.05</f>
        <v>233.47718012856001</v>
      </c>
      <c r="BP26" s="1">
        <f>BE38-BO26</f>
        <v>14.579919871439984</v>
      </c>
    </row>
    <row r="27" spans="1:68" ht="16" x14ac:dyDescent="0.2">
      <c r="A27" s="1">
        <v>1474.95444507</v>
      </c>
      <c r="B27" s="1">
        <v>48.8797</v>
      </c>
      <c r="D27" s="1">
        <v>1495.4367065500001</v>
      </c>
      <c r="E27" s="1">
        <v>198.96029999999999</v>
      </c>
      <c r="I27" s="4" t="s">
        <v>75</v>
      </c>
      <c r="K27" s="1" t="s">
        <v>86</v>
      </c>
      <c r="L27" s="1">
        <f>0.009*A40-8.8533</f>
        <v>25.98729890652</v>
      </c>
      <c r="M27" s="1">
        <f>B40-L27</f>
        <v>117.79670109348</v>
      </c>
      <c r="O27" s="1" t="s">
        <v>92</v>
      </c>
      <c r="P27" s="1">
        <f>0.0069*D41+146.96</f>
        <v>175.34129434125501</v>
      </c>
      <c r="Q27" s="1">
        <f>E41-P27</f>
        <v>0.75850565874497988</v>
      </c>
      <c r="U27" s="1">
        <v>4300.2544778800002</v>
      </c>
      <c r="V27" s="1">
        <f>0.0069*U27+145</f>
        <v>174.67175589737201</v>
      </c>
      <c r="W27" s="1">
        <f>E42-V27</f>
        <v>6.9812441026279828</v>
      </c>
      <c r="AG27" s="1">
        <v>1428.43744754</v>
      </c>
      <c r="AH27" s="1">
        <v>189.9075</v>
      </c>
      <c r="AR27" s="1" t="s">
        <v>317</v>
      </c>
      <c r="AS27" s="1">
        <f>-0.0137*AG37+237.19</f>
        <v>193.158457193251</v>
      </c>
      <c r="AT27" s="1">
        <f>AH37-AS27</f>
        <v>59.09454280674899</v>
      </c>
      <c r="BD27" s="1">
        <v>1483.9701148199999</v>
      </c>
      <c r="BE27" s="1">
        <v>207.80279999999999</v>
      </c>
      <c r="BN27" s="1" t="s">
        <v>316</v>
      </c>
      <c r="BO27" s="1">
        <f>-0.003*BD39+244.05</f>
        <v>232.92076061568002</v>
      </c>
      <c r="BP27" s="1">
        <f>BE39-BO27</f>
        <v>16.970939384319962</v>
      </c>
    </row>
    <row r="28" spans="1:68" x14ac:dyDescent="0.2">
      <c r="A28" s="1">
        <v>1659.3046726299999</v>
      </c>
      <c r="B28" s="1">
        <v>39.22</v>
      </c>
      <c r="D28" s="1">
        <v>1682.3890534</v>
      </c>
      <c r="E28" s="1">
        <v>181.40479999999999</v>
      </c>
      <c r="I28" s="4">
        <f>AVERAGE(M19,M21:M93)</f>
        <v>109.21091986794603</v>
      </c>
      <c r="K28" s="1" t="s">
        <v>84</v>
      </c>
      <c r="L28" s="1">
        <f>0.009*A41-8.8533</f>
        <v>27.645956803259995</v>
      </c>
      <c r="M28" s="1">
        <f>B41-L28</f>
        <v>130.59114319674001</v>
      </c>
      <c r="O28" s="1" t="s">
        <v>90</v>
      </c>
      <c r="P28" s="1">
        <f>0.0069*D42+146.96</f>
        <v>176.63175589737202</v>
      </c>
      <c r="Q28" s="1">
        <f>E42-P28</f>
        <v>5.0212441026279748</v>
      </c>
      <c r="U28" s="1">
        <v>4487.2829823499997</v>
      </c>
      <c r="V28" s="1">
        <f>0.0069*U28+145</f>
        <v>175.96225257821499</v>
      </c>
      <c r="W28" s="1">
        <f>E43-V28</f>
        <v>15.495947421785019</v>
      </c>
      <c r="AG28" s="1">
        <v>1606.9919746</v>
      </c>
      <c r="AH28" s="1">
        <v>197.3014</v>
      </c>
      <c r="AR28" s="1" t="s">
        <v>315</v>
      </c>
      <c r="AS28" s="1">
        <f>-0.0137*AG38+237.19</f>
        <v>190.71226466886901</v>
      </c>
      <c r="AT28" s="1">
        <f>AH38-AS28</f>
        <v>61.639535331130986</v>
      </c>
      <c r="BD28" s="1">
        <v>1669.45967088</v>
      </c>
      <c r="BE28" s="1">
        <v>217.7756</v>
      </c>
      <c r="BN28" s="1" t="s">
        <v>314</v>
      </c>
      <c r="BO28" s="1">
        <f>-0.003*BD40+244.05</f>
        <v>232.36434556893002</v>
      </c>
      <c r="BP28" s="1">
        <f>BE40-BO28</f>
        <v>17.367854431069986</v>
      </c>
    </row>
    <row r="29" spans="1:68" ht="16" x14ac:dyDescent="0.2">
      <c r="A29" s="1">
        <v>1843.65066637</v>
      </c>
      <c r="B29" s="1">
        <v>31.1905</v>
      </c>
      <c r="D29" s="1">
        <v>1869.34646406</v>
      </c>
      <c r="E29" s="1">
        <v>182.73830000000001</v>
      </c>
      <c r="I29" s="4" t="s">
        <v>70</v>
      </c>
      <c r="K29" s="1" t="s">
        <v>82</v>
      </c>
      <c r="L29" s="1">
        <f>0.009*A42-8.8533</f>
        <v>29.304576796679992</v>
      </c>
      <c r="M29" s="1">
        <f>B42-L29</f>
        <v>142.83802320332001</v>
      </c>
      <c r="O29" s="1" t="s">
        <v>88</v>
      </c>
      <c r="P29" s="1">
        <f>0.0069*D43+146.96</f>
        <v>177.92225257821499</v>
      </c>
      <c r="Q29" s="1">
        <f>E43-P29</f>
        <v>13.535947421785011</v>
      </c>
      <c r="U29" s="1">
        <v>4674.31657928</v>
      </c>
      <c r="V29" s="1">
        <f>0.0069*U29+145</f>
        <v>177.252784397032</v>
      </c>
      <c r="W29" s="1">
        <f>E44-V29</f>
        <v>18.429215602967986</v>
      </c>
      <c r="AG29" s="1">
        <v>1785.5464680499999</v>
      </c>
      <c r="AH29" s="1">
        <v>202.4059</v>
      </c>
      <c r="AR29" s="1" t="s">
        <v>313</v>
      </c>
      <c r="AS29" s="1">
        <f>-0.0137*AG39+237.19</f>
        <v>188.266072580832</v>
      </c>
      <c r="AT29" s="1">
        <f>AH39-AS29</f>
        <v>60.091627419167992</v>
      </c>
      <c r="BD29" s="1">
        <v>1854.9477366799999</v>
      </c>
      <c r="BE29" s="1">
        <v>227.48929999999999</v>
      </c>
      <c r="BN29" s="1" t="s">
        <v>312</v>
      </c>
      <c r="BO29" s="1">
        <f>-0.003*BD41+244.05</f>
        <v>231.80793498786002</v>
      </c>
      <c r="BP29" s="1">
        <f>BE41-BO29</f>
        <v>17.128665012139976</v>
      </c>
    </row>
    <row r="30" spans="1:68" x14ac:dyDescent="0.2">
      <c r="A30" s="1">
        <v>2027.99242798</v>
      </c>
      <c r="B30" s="1">
        <v>24.698399999999999</v>
      </c>
      <c r="D30" s="1">
        <v>2056.3089404399998</v>
      </c>
      <c r="E30" s="1">
        <v>182.69200000000001</v>
      </c>
      <c r="I30" s="4">
        <f>AVERAGE(Q19:Q61)</f>
        <v>18.427368367823533</v>
      </c>
      <c r="K30" s="1" t="s">
        <v>79</v>
      </c>
      <c r="L30" s="1">
        <f>0.009*A43-8.8533</f>
        <v>30.963158902169997</v>
      </c>
      <c r="M30" s="1">
        <f>B43-L30</f>
        <v>153.01704109783</v>
      </c>
      <c r="O30" s="1" t="s">
        <v>85</v>
      </c>
      <c r="P30" s="1">
        <f>0.0069*D44+146.96</f>
        <v>179.21278439703201</v>
      </c>
      <c r="Q30" s="1">
        <f>E44-P30</f>
        <v>16.469215602967978</v>
      </c>
      <c r="U30" s="1">
        <v>4861.3552705900001</v>
      </c>
      <c r="V30" s="1">
        <f>0.0069*U30+145</f>
        <v>178.54335136707101</v>
      </c>
      <c r="W30" s="1">
        <f>E45-V30</f>
        <v>13.038648632928982</v>
      </c>
      <c r="AG30" s="1">
        <v>1964.10092807</v>
      </c>
      <c r="AH30" s="1">
        <v>210.31790000000001</v>
      </c>
      <c r="AR30" s="1" t="s">
        <v>311</v>
      </c>
      <c r="AS30" s="1">
        <f>-0.0137*AG40+237.19</f>
        <v>185.819880926948</v>
      </c>
      <c r="AT30" s="1">
        <f>AH40-AS30</f>
        <v>60.113919073051989</v>
      </c>
      <c r="BD30" s="1">
        <v>2040.43431237</v>
      </c>
      <c r="BE30" s="1">
        <v>235.017</v>
      </c>
      <c r="BN30" s="1" t="s">
        <v>310</v>
      </c>
      <c r="BO30" s="1">
        <f>-0.003*BD42+244.05</f>
        <v>231.25152887205002</v>
      </c>
      <c r="BP30" s="1">
        <f>BE42-BO30</f>
        <v>16.24207112794997</v>
      </c>
    </row>
    <row r="31" spans="1:68" ht="32" x14ac:dyDescent="0.2">
      <c r="A31" s="1">
        <v>2212.3299592100002</v>
      </c>
      <c r="B31" s="1">
        <v>17.482299999999999</v>
      </c>
      <c r="D31" s="1">
        <v>2243.2764844399999</v>
      </c>
      <c r="E31" s="1">
        <v>170.1788</v>
      </c>
      <c r="I31" s="3" t="s">
        <v>65</v>
      </c>
      <c r="K31" s="1" t="s">
        <v>77</v>
      </c>
      <c r="L31" s="1">
        <f>0.009*A44-8.8533</f>
        <v>32.621703135209998</v>
      </c>
      <c r="M31" s="1">
        <f>B44-L31</f>
        <v>156.65029686478999</v>
      </c>
      <c r="O31" s="1" t="s">
        <v>83</v>
      </c>
      <c r="P31" s="1">
        <f>0.0069*D45+146.96</f>
        <v>180.50335136707099</v>
      </c>
      <c r="Q31" s="1">
        <f>E45-P31</f>
        <v>11.078648632929003</v>
      </c>
      <c r="U31" s="1">
        <v>5048.3990581799999</v>
      </c>
      <c r="V31" s="1">
        <f>0.0069*U31+145</f>
        <v>179.83395350144201</v>
      </c>
      <c r="W31" s="1">
        <f>E46-V31</f>
        <v>7.0094464985579918</v>
      </c>
      <c r="AG31" s="1">
        <v>2142.6553548299999</v>
      </c>
      <c r="AH31" s="1">
        <v>220.10919999999999</v>
      </c>
      <c r="AR31" s="1" t="s">
        <v>309</v>
      </c>
      <c r="AS31" s="1">
        <f>-0.0137*AG41+237.19</f>
        <v>183.37368970461398</v>
      </c>
      <c r="AT31" s="1">
        <f>AH41-AS31</f>
        <v>64.455610295386009</v>
      </c>
      <c r="BD31" s="1">
        <v>2225.9193980700002</v>
      </c>
      <c r="BE31" s="1">
        <v>237.31960000000001</v>
      </c>
      <c r="BN31" s="1" t="s">
        <v>308</v>
      </c>
      <c r="BO31" s="1">
        <f>-0.003*BD43+244.05</f>
        <v>230.69512722114001</v>
      </c>
      <c r="BP31" s="1">
        <f>BE43-BO31</f>
        <v>16.733972778859993</v>
      </c>
    </row>
    <row r="32" spans="1:68" x14ac:dyDescent="0.2">
      <c r="A32" s="1">
        <v>2396.6632617599998</v>
      </c>
      <c r="B32" s="1">
        <v>12.736499999999999</v>
      </c>
      <c r="D32" s="1">
        <v>2430.24909798</v>
      </c>
      <c r="E32" s="1">
        <v>159.6832</v>
      </c>
      <c r="I32" s="3">
        <f>AVERAGE(I28,I30)</f>
        <v>63.819144117884782</v>
      </c>
      <c r="K32" s="1" t="s">
        <v>74</v>
      </c>
      <c r="L32" s="1">
        <f>0.009*A45-8.8533</f>
        <v>34.280209511279992</v>
      </c>
      <c r="M32" s="1">
        <f>B45-L32</f>
        <v>156.22529048872002</v>
      </c>
      <c r="O32" s="1" t="s">
        <v>81</v>
      </c>
      <c r="P32" s="1">
        <f>0.0069*D46+146.96</f>
        <v>181.79395350144199</v>
      </c>
      <c r="Q32" s="1">
        <f>E46-P32</f>
        <v>5.0494464985580123</v>
      </c>
      <c r="U32" s="1">
        <v>5235.4479439699999</v>
      </c>
      <c r="V32" s="1">
        <f>0.0069*U32+145</f>
        <v>181.12459081339301</v>
      </c>
      <c r="W32" s="1">
        <f>E47-V32</f>
        <v>5.5698091866069888</v>
      </c>
      <c r="AG32" s="1">
        <v>2321.2097484999999</v>
      </c>
      <c r="AH32" s="1">
        <v>227.6926</v>
      </c>
      <c r="AR32" s="1" t="s">
        <v>307</v>
      </c>
      <c r="AS32" s="1">
        <f>-0.0137*AG42+237.19</f>
        <v>180.92749891136398</v>
      </c>
      <c r="AT32" s="1">
        <f>AH42-AS32</f>
        <v>69.802701088636013</v>
      </c>
      <c r="BD32" s="1">
        <v>2411.4029939400002</v>
      </c>
      <c r="BE32" s="1">
        <v>236.488</v>
      </c>
      <c r="BN32" s="1" t="s">
        <v>306</v>
      </c>
      <c r="BO32" s="1">
        <f>-0.003*BD44+244.05</f>
        <v>230.13873003462001</v>
      </c>
      <c r="BP32" s="1">
        <f>BE44-BO32</f>
        <v>18.809969965379992</v>
      </c>
    </row>
    <row r="33" spans="1:68" x14ac:dyDescent="0.2">
      <c r="A33" s="1">
        <v>2580.99233736</v>
      </c>
      <c r="B33" s="1">
        <v>12.3317</v>
      </c>
      <c r="D33" s="1">
        <v>2617.22678296</v>
      </c>
      <c r="E33" s="1">
        <v>165.02010000000001</v>
      </c>
      <c r="I33" s="29"/>
      <c r="K33" s="1" t="s">
        <v>72</v>
      </c>
      <c r="L33" s="1">
        <f>0.009*A46-8.8533</f>
        <v>35.938678045770004</v>
      </c>
      <c r="M33" s="1">
        <f>B46-L33</f>
        <v>157.24572195423002</v>
      </c>
      <c r="O33" s="1" t="s">
        <v>78</v>
      </c>
      <c r="P33" s="1">
        <f>0.0069*D47+146.96</f>
        <v>183.08459081339299</v>
      </c>
      <c r="Q33" s="1">
        <f>E47-P33</f>
        <v>3.6098091866070092</v>
      </c>
      <c r="U33" s="1">
        <v>5422.50192986</v>
      </c>
      <c r="V33" s="1">
        <f>0.0069*U33+145</f>
        <v>182.41526331603399</v>
      </c>
      <c r="W33" s="1">
        <f>E48-V33</f>
        <v>9.5464366839660215</v>
      </c>
      <c r="AG33" s="1">
        <v>2499.7641092700001</v>
      </c>
      <c r="AH33" s="1">
        <v>232.10900000000001</v>
      </c>
      <c r="AR33" s="1" t="s">
        <v>305</v>
      </c>
      <c r="AS33" s="1">
        <f>-0.0137*AG43+237.19</f>
        <v>178.48130854514301</v>
      </c>
      <c r="AT33" s="1">
        <f>AH43-AS33</f>
        <v>72.025091454857005</v>
      </c>
      <c r="BD33" s="1">
        <v>2596.8851001100002</v>
      </c>
      <c r="BE33" s="1">
        <v>236.90190000000001</v>
      </c>
      <c r="BN33" s="1" t="s">
        <v>304</v>
      </c>
      <c r="BO33" s="1">
        <f>-0.003*BD45+244.05</f>
        <v>229.58233731213002</v>
      </c>
      <c r="BP33" s="1">
        <f>BE45-BO33</f>
        <v>21.65946268786999</v>
      </c>
    </row>
    <row r="34" spans="1:68" ht="32" x14ac:dyDescent="0.2">
      <c r="A34" s="1">
        <v>2765.3171877300001</v>
      </c>
      <c r="B34" s="1">
        <v>20.5016</v>
      </c>
      <c r="D34" s="1">
        <v>2804.2095412899998</v>
      </c>
      <c r="E34" s="1">
        <v>174.26240000000001</v>
      </c>
      <c r="I34" s="4" t="s">
        <v>303</v>
      </c>
      <c r="K34" s="1" t="s">
        <v>69</v>
      </c>
      <c r="L34" s="1">
        <f>0.009*A47-8.8533</f>
        <v>37.597108754249987</v>
      </c>
      <c r="M34" s="1">
        <f>B47-L34</f>
        <v>161.52489124575004</v>
      </c>
      <c r="O34" s="1" t="s">
        <v>76</v>
      </c>
      <c r="P34" s="1">
        <f>0.0069*D48+146.96</f>
        <v>184.37526331603402</v>
      </c>
      <c r="Q34" s="1">
        <f>E48-P34</f>
        <v>7.5864366839659851</v>
      </c>
      <c r="U34" s="1">
        <v>5609.5610177899998</v>
      </c>
      <c r="V34" s="1">
        <f>0.0069*U34+145</f>
        <v>183.70597102275099</v>
      </c>
      <c r="W34" s="1">
        <f>E49-V34</f>
        <v>14.777028977249017</v>
      </c>
      <c r="AG34" s="1">
        <v>2678.3184373099998</v>
      </c>
      <c r="AH34" s="1">
        <v>236.36420000000001</v>
      </c>
      <c r="AR34" s="1" t="s">
        <v>302</v>
      </c>
      <c r="AS34" s="1">
        <f>-0.0137*AG44+237.19</f>
        <v>176.035118603211</v>
      </c>
      <c r="AT34" s="1">
        <f>AH44-AS34</f>
        <v>70.625081396789</v>
      </c>
      <c r="BD34" s="1">
        <v>2782.3657167299998</v>
      </c>
      <c r="BE34" s="1">
        <v>240.16800000000001</v>
      </c>
      <c r="BN34" s="1" t="s">
        <v>301</v>
      </c>
      <c r="BO34" s="1">
        <f>-0.003*BD46+244.05</f>
        <v>229.02594905319</v>
      </c>
      <c r="BP34" s="1">
        <f>BE46-BO34</f>
        <v>27.074550946810007</v>
      </c>
    </row>
    <row r="35" spans="1:68" x14ac:dyDescent="0.2">
      <c r="A35" s="1">
        <v>2949.6378145799999</v>
      </c>
      <c r="B35" s="1">
        <v>36.997999999999998</v>
      </c>
      <c r="D35" s="1">
        <v>2991.19737489</v>
      </c>
      <c r="E35" s="1">
        <v>179.82429999999999</v>
      </c>
      <c r="I35" s="29">
        <f>AVERAGE(W18:W62)</f>
        <v>19.556548267902489</v>
      </c>
      <c r="K35" s="1" t="s">
        <v>67</v>
      </c>
      <c r="L35" s="1">
        <f>0.009*A48-8.8533</f>
        <v>39.255501652020001</v>
      </c>
      <c r="M35" s="1">
        <f>B48-L35</f>
        <v>166.11419834797999</v>
      </c>
      <c r="O35" s="1" t="s">
        <v>73</v>
      </c>
      <c r="P35" s="1">
        <f>0.0069*D49+146.96</f>
        <v>185.66597102275102</v>
      </c>
      <c r="Q35" s="1">
        <f>E49-P35</f>
        <v>12.817028977248981</v>
      </c>
      <c r="U35" s="1">
        <v>5796.6252096500002</v>
      </c>
      <c r="V35" s="1">
        <f>0.0069*U35+145</f>
        <v>184.996713946585</v>
      </c>
      <c r="W35" s="1">
        <f>E50-V35</f>
        <v>12.729586053415005</v>
      </c>
      <c r="AG35" s="1">
        <v>2856.8727327800002</v>
      </c>
      <c r="AH35" s="1">
        <v>241.9913</v>
      </c>
      <c r="AR35" s="1" t="s">
        <v>300</v>
      </c>
      <c r="AS35" s="1">
        <f>-0.0137*AG45+237.19</f>
        <v>173.58892908323901</v>
      </c>
      <c r="AT35" s="1">
        <f>AH45-AS35</f>
        <v>67.855470916760993</v>
      </c>
      <c r="BD35" s="1">
        <v>2967.84484393</v>
      </c>
      <c r="BE35" s="1">
        <v>243.37620000000001</v>
      </c>
      <c r="BN35" s="1" t="s">
        <v>299</v>
      </c>
      <c r="BO35" s="1">
        <f>-0.003*BD47+244.05</f>
        <v>228.46956525744002</v>
      </c>
      <c r="BP35" s="1">
        <f>BE47-BO35</f>
        <v>31.95803474255996</v>
      </c>
    </row>
    <row r="36" spans="1:68" x14ac:dyDescent="0.2">
      <c r="A36" s="1">
        <v>3133.9542196299999</v>
      </c>
      <c r="B36" s="1">
        <v>60.682499999999997</v>
      </c>
      <c r="D36" s="1">
        <v>3178.19028566</v>
      </c>
      <c r="E36" s="1">
        <v>182.9213</v>
      </c>
      <c r="I36" s="29" t="s">
        <v>210</v>
      </c>
      <c r="K36" s="1" t="s">
        <v>64</v>
      </c>
      <c r="L36" s="1">
        <f>0.009*A49-8.8533</f>
        <v>40.913856754649998</v>
      </c>
      <c r="M36" s="1">
        <f>B49-L36</f>
        <v>170.10884324534999</v>
      </c>
      <c r="O36" s="1" t="s">
        <v>71</v>
      </c>
      <c r="P36" s="1">
        <f>0.0069*D50+146.96</f>
        <v>186.95671394658501</v>
      </c>
      <c r="Q36" s="1">
        <f>E50-P36</f>
        <v>10.769586053414997</v>
      </c>
      <c r="U36" s="1">
        <v>5983.69450736</v>
      </c>
      <c r="V36" s="1">
        <f>0.0069*U36+145</f>
        <v>186.28749210078399</v>
      </c>
      <c r="W36" s="1">
        <f>E51-V36</f>
        <v>4.9126078992159989</v>
      </c>
      <c r="AG36" s="1">
        <v>3035.42699588</v>
      </c>
      <c r="AH36" s="1">
        <v>247.83340000000001</v>
      </c>
      <c r="AR36" s="1" t="s">
        <v>298</v>
      </c>
      <c r="AS36" s="1">
        <f>-0.0137*AG46+237.19</f>
        <v>171.14273998289798</v>
      </c>
      <c r="AT36" s="1">
        <f>AH46-AS36</f>
        <v>71.523360017102021</v>
      </c>
      <c r="BD36" s="1">
        <v>3153.3224818600002</v>
      </c>
      <c r="BE36" s="1">
        <v>245.07919999999999</v>
      </c>
      <c r="BN36" s="1" t="s">
        <v>297</v>
      </c>
      <c r="BO36" s="1">
        <f>-0.003*BD48+244.05</f>
        <v>227.91318592443002</v>
      </c>
      <c r="BP36" s="1">
        <f>BE48-BO36</f>
        <v>32.032514075569964</v>
      </c>
    </row>
    <row r="37" spans="1:68" x14ac:dyDescent="0.2">
      <c r="A37" s="1">
        <v>3318.2664046099999</v>
      </c>
      <c r="B37" s="1">
        <v>84.588099999999997</v>
      </c>
      <c r="D37" s="1">
        <v>3365.18827551</v>
      </c>
      <c r="E37" s="1">
        <v>181.8698</v>
      </c>
      <c r="I37" s="29">
        <f>AVERAGE(AT20:AT62)</f>
        <v>52.920002990322608</v>
      </c>
      <c r="K37" s="1" t="s">
        <v>62</v>
      </c>
      <c r="L37" s="1">
        <f>0.009*A50-8.8533</f>
        <v>42.572174077529993</v>
      </c>
      <c r="M37" s="1">
        <f>B50-L37</f>
        <v>172.22012592247</v>
      </c>
      <c r="O37" s="1" t="s">
        <v>68</v>
      </c>
      <c r="P37" s="1">
        <f>0.0069*D51+146.96</f>
        <v>188.247492100784</v>
      </c>
      <c r="Q37" s="1">
        <f>E51-P37</f>
        <v>2.952607899215991</v>
      </c>
      <c r="U37" s="1">
        <v>6170.7689128299999</v>
      </c>
      <c r="V37" s="1">
        <f>0.0069*U37+145</f>
        <v>187.57830549852702</v>
      </c>
      <c r="W37" s="1">
        <f>E52-V37</f>
        <v>12.06369450147298</v>
      </c>
      <c r="AG37" s="1">
        <v>3213.9812267699999</v>
      </c>
      <c r="AH37" s="1">
        <v>252.25299999999999</v>
      </c>
      <c r="AR37" s="1" t="s">
        <v>296</v>
      </c>
      <c r="AS37" s="1">
        <f>-0.0137*AG47+237.19</f>
        <v>168.69655129985898</v>
      </c>
      <c r="AT37" s="1">
        <f>AH47-AS37</f>
        <v>74.123248700141005</v>
      </c>
      <c r="BD37" s="1">
        <v>3338.79863067</v>
      </c>
      <c r="BE37" s="1">
        <v>246.03280000000001</v>
      </c>
      <c r="BN37" s="1" t="s">
        <v>295</v>
      </c>
      <c r="BO37" s="1">
        <f>-0.003*BD49+244.05</f>
        <v>227.35681105371</v>
      </c>
      <c r="BP37" s="1">
        <f>BE49-BO37</f>
        <v>30.552688946289976</v>
      </c>
    </row>
    <row r="38" spans="1:68" x14ac:dyDescent="0.2">
      <c r="A38" s="1">
        <v>3502.5743712399999</v>
      </c>
      <c r="B38" s="1">
        <v>106.34869999999999</v>
      </c>
      <c r="D38" s="1">
        <v>3552.19134635</v>
      </c>
      <c r="E38" s="1">
        <v>180.7363</v>
      </c>
      <c r="I38" s="29" t="s">
        <v>294</v>
      </c>
      <c r="K38" s="1" t="s">
        <v>60</v>
      </c>
      <c r="L38" s="1">
        <f>0.009*A51-8.8533</f>
        <v>44.230453636139998</v>
      </c>
      <c r="M38" s="1">
        <f>B51-L38</f>
        <v>175.24204636386</v>
      </c>
      <c r="O38" s="1" t="s">
        <v>66</v>
      </c>
      <c r="P38" s="1">
        <f>0.0069*D52+146.96</f>
        <v>189.538305498527</v>
      </c>
      <c r="Q38" s="1">
        <f>E52-P38</f>
        <v>10.103694501473001</v>
      </c>
      <c r="U38" s="1">
        <v>6357.8484279900003</v>
      </c>
      <c r="V38" s="1">
        <f>0.0069*U38+145</f>
        <v>188.86915415313101</v>
      </c>
      <c r="W38" s="1">
        <f>E53-V38</f>
        <v>17.891045846868991</v>
      </c>
      <c r="AG38" s="1">
        <v>3392.5354256300002</v>
      </c>
      <c r="AH38" s="1">
        <v>252.3518</v>
      </c>
      <c r="AR38" s="1" t="s">
        <v>293</v>
      </c>
      <c r="AS38" s="1">
        <f>-0.0137*AG48+237.19</f>
        <v>166.25036303151899</v>
      </c>
      <c r="AT38" s="1">
        <f>AH48-AS38</f>
        <v>70.372336968481022</v>
      </c>
      <c r="BD38" s="1">
        <v>3524.27329048</v>
      </c>
      <c r="BE38" s="1">
        <v>248.05709999999999</v>
      </c>
      <c r="BN38" s="1" t="s">
        <v>292</v>
      </c>
      <c r="BO38" s="1">
        <f>-0.003*BD50+244.05</f>
        <v>226.80044064489002</v>
      </c>
      <c r="BP38" s="1">
        <f>BE50-BO38</f>
        <v>34.452059355109981</v>
      </c>
    </row>
    <row r="39" spans="1:68" x14ac:dyDescent="0.2">
      <c r="A39" s="1">
        <v>3686.8781212200001</v>
      </c>
      <c r="B39" s="1">
        <v>126.02719999999999</v>
      </c>
      <c r="D39" s="1">
        <v>3739.1995001</v>
      </c>
      <c r="E39" s="1">
        <v>180.2398</v>
      </c>
      <c r="I39" s="29">
        <f>AVERAGE(BP21:BP66)</f>
        <v>23.635341296013252</v>
      </c>
      <c r="K39" s="1" t="s">
        <v>58</v>
      </c>
      <c r="L39" s="1">
        <f>0.009*A52-8.8533</f>
        <v>45.888695445959996</v>
      </c>
      <c r="M39" s="1">
        <f>B52-L39</f>
        <v>177.60050455404001</v>
      </c>
      <c r="O39" s="1" t="s">
        <v>63</v>
      </c>
      <c r="P39" s="1">
        <f>0.0069*D53+146.96</f>
        <v>190.82915415313101</v>
      </c>
      <c r="Q39" s="1">
        <f>E53-P39</f>
        <v>15.931045846868983</v>
      </c>
      <c r="U39" s="1">
        <v>6544.9330547299996</v>
      </c>
      <c r="V39" s="1">
        <f>0.0069*U39+145</f>
        <v>190.16003807763701</v>
      </c>
      <c r="W39" s="1">
        <f>E54-V39</f>
        <v>24.973961922362975</v>
      </c>
      <c r="AG39" s="1">
        <v>3571.0895926399999</v>
      </c>
      <c r="AH39" s="1">
        <v>248.35769999999999</v>
      </c>
      <c r="AR39" s="1" t="s">
        <v>291</v>
      </c>
      <c r="AS39" s="1">
        <f>-0.0137*AG49+237.19</f>
        <v>163.804175175686</v>
      </c>
      <c r="AT39" s="1">
        <f>AH49-AS39</f>
        <v>63.525724824314011</v>
      </c>
      <c r="BD39" s="1">
        <v>3709.7464614400001</v>
      </c>
      <c r="BE39" s="1">
        <v>249.89169999999999</v>
      </c>
      <c r="BN39" s="1" t="s">
        <v>290</v>
      </c>
      <c r="BO39" s="1">
        <f>-0.003*BD51+244.05</f>
        <v>226.24407469752001</v>
      </c>
      <c r="BP39" s="1">
        <f>BE51-BO39</f>
        <v>41.636325302480003</v>
      </c>
    </row>
    <row r="40" spans="1:68" x14ac:dyDescent="0.2">
      <c r="A40" s="1">
        <v>3871.1776562800001</v>
      </c>
      <c r="B40" s="1">
        <v>143.78399999999999</v>
      </c>
      <c r="D40" s="1">
        <v>3926.21273866</v>
      </c>
      <c r="E40" s="1">
        <v>175.75020000000001</v>
      </c>
      <c r="I40" s="28" t="s">
        <v>289</v>
      </c>
      <c r="K40" s="1" t="s">
        <v>56</v>
      </c>
      <c r="L40" s="1">
        <f>0.009*A53-8.8533</f>
        <v>47.546899522289991</v>
      </c>
      <c r="M40" s="1">
        <f>B53-L40</f>
        <v>177.96040047770998</v>
      </c>
      <c r="O40" s="1" t="s">
        <v>61</v>
      </c>
      <c r="P40" s="1">
        <f>0.0069*D54+146.96</f>
        <v>192.12003807763699</v>
      </c>
      <c r="Q40" s="1">
        <f>E54-P40</f>
        <v>23.013961922362995</v>
      </c>
      <c r="U40" s="1">
        <v>6732.02279499</v>
      </c>
      <c r="V40" s="1">
        <f>0.0069*U40+145</f>
        <v>191.450957285431</v>
      </c>
      <c r="W40" s="1">
        <f>E55-V40</f>
        <v>28.916742714569011</v>
      </c>
      <c r="AG40" s="1">
        <v>3749.64372796</v>
      </c>
      <c r="AH40" s="1">
        <v>245.93379999999999</v>
      </c>
      <c r="AR40" s="1" t="s">
        <v>288</v>
      </c>
      <c r="AS40" s="1">
        <f>-0.0137*AG50+237.19</f>
        <v>161.35798772975699</v>
      </c>
      <c r="AT40" s="1">
        <f>AH50-AS40</f>
        <v>58.440512270243005</v>
      </c>
      <c r="BD40" s="1">
        <v>3895.21814369</v>
      </c>
      <c r="BE40" s="1">
        <v>249.73220000000001</v>
      </c>
      <c r="BN40" s="1" t="s">
        <v>287</v>
      </c>
      <c r="BO40" s="1">
        <f>-0.003*BD52+244.05</f>
        <v>225.68771321121</v>
      </c>
      <c r="BP40" s="1">
        <f>BE52-BO40</f>
        <v>47.75338678879001</v>
      </c>
    </row>
    <row r="41" spans="1:68" x14ac:dyDescent="0.2">
      <c r="A41" s="1">
        <v>4055.4729781400001</v>
      </c>
      <c r="B41" s="1">
        <v>158.2371</v>
      </c>
      <c r="D41" s="1">
        <v>4113.2310639500001</v>
      </c>
      <c r="E41" s="1">
        <v>176.09979999999999</v>
      </c>
      <c r="I41" s="27">
        <f>AVERAGE(I28,I35,I37,I39)</f>
        <v>51.3307031055461</v>
      </c>
      <c r="K41" s="1" t="s">
        <v>54</v>
      </c>
      <c r="L41" s="1">
        <f>0.009*A54-8.8533</f>
        <v>49.205065880700005</v>
      </c>
      <c r="M41" s="1">
        <f>B54-L41</f>
        <v>175.60003411930001</v>
      </c>
      <c r="O41" s="1" t="s">
        <v>59</v>
      </c>
      <c r="P41" s="1">
        <f>0.0069*D55+146.96</f>
        <v>193.41095728543101</v>
      </c>
      <c r="Q41" s="1">
        <f>E55-P41</f>
        <v>26.956742714569003</v>
      </c>
      <c r="U41" s="1">
        <v>6919.1176506700003</v>
      </c>
      <c r="V41" s="1">
        <f>0.0069*U41+145</f>
        <v>192.741911789623</v>
      </c>
      <c r="W41" s="1">
        <f>E56-V41</f>
        <v>26.932988210377005</v>
      </c>
      <c r="AG41" s="1">
        <v>3928.1978317799999</v>
      </c>
      <c r="AH41" s="1">
        <v>247.82929999999999</v>
      </c>
      <c r="AR41" s="1" t="s">
        <v>286</v>
      </c>
      <c r="AS41" s="1">
        <f>-0.0137*AG51+237.19</f>
        <v>158.91180069154001</v>
      </c>
      <c r="AT41" s="1">
        <f>AH51-AS41</f>
        <v>55.43489930845999</v>
      </c>
      <c r="BD41" s="1">
        <v>4080.6883373800001</v>
      </c>
      <c r="BE41" s="1">
        <v>248.9366</v>
      </c>
      <c r="BN41" s="1" t="s">
        <v>285</v>
      </c>
      <c r="BO41" s="1">
        <f>-0.003*BD53+244.05</f>
        <v>225.13135618551001</v>
      </c>
      <c r="BP41" s="1">
        <f>BE53-BO41</f>
        <v>42.931543814489999</v>
      </c>
    </row>
    <row r="42" spans="1:68" x14ac:dyDescent="0.2">
      <c r="A42" s="1">
        <v>4239.7640885199999</v>
      </c>
      <c r="B42" s="1">
        <v>172.14259999999999</v>
      </c>
      <c r="D42" s="1">
        <v>4300.2544778800002</v>
      </c>
      <c r="E42" s="1">
        <v>181.65299999999999</v>
      </c>
      <c r="K42" s="1" t="s">
        <v>52</v>
      </c>
      <c r="L42" s="1">
        <f>0.009*A55-8.8533</f>
        <v>50.863194536489999</v>
      </c>
      <c r="M42" s="1">
        <f>B55-L42</f>
        <v>173.68840546351001</v>
      </c>
      <c r="O42" s="1" t="s">
        <v>57</v>
      </c>
      <c r="P42" s="1">
        <f>0.0069*D56+146.96</f>
        <v>194.70191178962301</v>
      </c>
      <c r="Q42" s="1">
        <f>E56-P42</f>
        <v>24.972988210376997</v>
      </c>
      <c r="U42" s="1">
        <v>7106.2176236900004</v>
      </c>
      <c r="V42" s="1">
        <f>0.0069*U42+145</f>
        <v>194.032901603461</v>
      </c>
      <c r="W42" s="1">
        <f>E57-V42</f>
        <v>25.283698396538995</v>
      </c>
      <c r="AG42" s="1">
        <v>4106.7519042800004</v>
      </c>
      <c r="AH42" s="1">
        <v>250.7302</v>
      </c>
      <c r="AR42" s="1" t="s">
        <v>284</v>
      </c>
      <c r="AS42" s="1">
        <f>-0.0137*AG52+237.19</f>
        <v>156.46561405843198</v>
      </c>
      <c r="AT42" s="1">
        <f>AH52-AS42</f>
        <v>51.248985941568009</v>
      </c>
      <c r="BD42" s="1">
        <v>4266.1570426500002</v>
      </c>
      <c r="BE42" s="1">
        <v>247.49359999999999</v>
      </c>
      <c r="BN42" s="1" t="s">
        <v>283</v>
      </c>
      <c r="BO42" s="1">
        <f>-0.003*BD54+244.05</f>
        <v>224.57500362003</v>
      </c>
      <c r="BP42" s="1">
        <f>BE54-BO42</f>
        <v>28.670696379969996</v>
      </c>
    </row>
    <row r="43" spans="1:68" x14ac:dyDescent="0.2">
      <c r="A43" s="1">
        <v>4424.0509891299998</v>
      </c>
      <c r="B43" s="1">
        <v>183.9802</v>
      </c>
      <c r="D43" s="1">
        <v>4487.2829823499997</v>
      </c>
      <c r="E43" s="1">
        <v>191.45820000000001</v>
      </c>
      <c r="K43" s="1" t="s">
        <v>50</v>
      </c>
      <c r="L43" s="1">
        <f>0.009*A56-8.8533</f>
        <v>52.521285505229997</v>
      </c>
      <c r="M43" s="1">
        <f>B56-L43</f>
        <v>174.17361449476999</v>
      </c>
      <c r="O43" s="1" t="s">
        <v>55</v>
      </c>
      <c r="P43" s="1">
        <f>0.0069*D57+146.96</f>
        <v>195.99290160346101</v>
      </c>
      <c r="Q43" s="1">
        <f>E57-P43</f>
        <v>23.323698396538987</v>
      </c>
      <c r="U43" s="1">
        <v>7293.3227159600001</v>
      </c>
      <c r="V43" s="1">
        <f>0.0069*U43+145</f>
        <v>195.32392674012399</v>
      </c>
      <c r="W43" s="1">
        <f>E58-V43</f>
        <v>25.148973259876016</v>
      </c>
      <c r="AG43" s="1">
        <v>4285.30594561</v>
      </c>
      <c r="AH43" s="1">
        <v>250.50640000000001</v>
      </c>
      <c r="AR43" s="1" t="s">
        <v>282</v>
      </c>
      <c r="AS43" s="1">
        <f>-0.0137*AG53+237.19</f>
        <v>154.01942782824099</v>
      </c>
      <c r="AT43" s="1">
        <f>AH53-AS43</f>
        <v>46.056672171759004</v>
      </c>
      <c r="BD43" s="1">
        <v>4451.62425962</v>
      </c>
      <c r="BE43" s="1">
        <v>247.42910000000001</v>
      </c>
      <c r="BN43" s="1" t="s">
        <v>281</v>
      </c>
      <c r="BO43" s="1">
        <f>-0.003*BD55+244.05</f>
        <v>224.01865551429</v>
      </c>
      <c r="BP43" s="1">
        <f>BE55-BO43</f>
        <v>20.448544485709988</v>
      </c>
    </row>
    <row r="44" spans="1:68" x14ac:dyDescent="0.2">
      <c r="A44" s="1">
        <v>4608.33368169</v>
      </c>
      <c r="B44" s="1">
        <v>189.27199999999999</v>
      </c>
      <c r="D44" s="1">
        <v>4674.31657928</v>
      </c>
      <c r="E44" s="1">
        <v>195.68199999999999</v>
      </c>
      <c r="K44" s="1" t="s">
        <v>48</v>
      </c>
      <c r="L44" s="1">
        <f>0.009*A57-8.8533</f>
        <v>54.179338802309999</v>
      </c>
      <c r="M44" s="1">
        <f>B57-L44</f>
        <v>174.99646119769</v>
      </c>
      <c r="O44" s="1" t="s">
        <v>53</v>
      </c>
      <c r="P44" s="1">
        <f>0.0069*D58+146.96</f>
        <v>197.283926740124</v>
      </c>
      <c r="Q44" s="1">
        <f>E58-P44</f>
        <v>23.188973259876008</v>
      </c>
      <c r="U44" s="1">
        <v>7480.4329294099998</v>
      </c>
      <c r="V44" s="1">
        <f>0.0069*U44+145</f>
        <v>196.61498721292901</v>
      </c>
      <c r="W44" s="1">
        <f>E59-V44</f>
        <v>27.768312787070982</v>
      </c>
      <c r="AG44" s="1">
        <v>4463.8599559699996</v>
      </c>
      <c r="AH44" s="1">
        <v>246.6602</v>
      </c>
      <c r="AR44" s="1" t="s">
        <v>280</v>
      </c>
      <c r="AS44" s="1">
        <f>-0.0137*AG54+237.19</f>
        <v>151.57324199836398</v>
      </c>
      <c r="AT44" s="1">
        <f>AH54-AS44</f>
        <v>42.277958001636023</v>
      </c>
      <c r="BD44" s="1">
        <v>4637.0899884600003</v>
      </c>
      <c r="BE44" s="1">
        <v>248.9487</v>
      </c>
      <c r="BN44" s="1" t="s">
        <v>279</v>
      </c>
      <c r="BO44" s="1">
        <f>-0.003*BD56+244.05</f>
        <v>223.46231186793</v>
      </c>
      <c r="BP44" s="1">
        <f>BE56-BO44</f>
        <v>20.885988132069997</v>
      </c>
    </row>
    <row r="45" spans="1:68" x14ac:dyDescent="0.2">
      <c r="A45" s="1">
        <v>4792.6121679199996</v>
      </c>
      <c r="B45" s="1">
        <v>190.50550000000001</v>
      </c>
      <c r="D45" s="1">
        <v>4861.3552705900001</v>
      </c>
      <c r="E45" s="1">
        <v>191.58199999999999</v>
      </c>
      <c r="K45" s="1" t="s">
        <v>46</v>
      </c>
      <c r="L45" s="1">
        <f>0.009*A58-8.8533</f>
        <v>55.837354443209989</v>
      </c>
      <c r="M45" s="1">
        <f>B58-L45</f>
        <v>173.43004555679002</v>
      </c>
      <c r="O45" s="1" t="s">
        <v>51</v>
      </c>
      <c r="P45" s="1">
        <f>0.0069*D59+146.96</f>
        <v>198.57498721292899</v>
      </c>
      <c r="Q45" s="1">
        <f>E59-P45</f>
        <v>25.808312787071003</v>
      </c>
      <c r="U45" s="1">
        <v>7667.5482659400004</v>
      </c>
      <c r="V45" s="1">
        <f>0.0069*U45+145</f>
        <v>197.90608303498601</v>
      </c>
      <c r="W45" s="1">
        <f>E60-V45</f>
        <v>30.724816965013986</v>
      </c>
      <c r="AG45" s="1">
        <v>4642.4139355300003</v>
      </c>
      <c r="AH45" s="1">
        <v>241.4444</v>
      </c>
      <c r="AR45" s="1" t="s">
        <v>278</v>
      </c>
      <c r="AS45" s="1">
        <f>-0.0137*AG55+237.19</f>
        <v>149.12705656660899</v>
      </c>
      <c r="AT45" s="1">
        <f>AH55-AS45</f>
        <v>40.23184343339102</v>
      </c>
      <c r="BD45" s="1">
        <v>4822.55422929</v>
      </c>
      <c r="BE45" s="1">
        <v>251.24180000000001</v>
      </c>
      <c r="BN45" s="1" t="s">
        <v>277</v>
      </c>
      <c r="BO45" s="1">
        <f>-0.003*BD57+244.05</f>
        <v>222.90597268047</v>
      </c>
      <c r="BP45" s="1">
        <f>BE57-BO45</f>
        <v>25.954327319529995</v>
      </c>
    </row>
    <row r="46" spans="1:68" x14ac:dyDescent="0.2">
      <c r="A46" s="1">
        <v>4976.8864495300004</v>
      </c>
      <c r="B46" s="1">
        <v>193.18440000000001</v>
      </c>
      <c r="D46" s="1">
        <v>5048.3990581799999</v>
      </c>
      <c r="E46" s="1">
        <v>186.8434</v>
      </c>
      <c r="K46" s="1" t="s">
        <v>44</v>
      </c>
      <c r="L46" s="1">
        <f>0.009*A59-8.8533</f>
        <v>57.495332443229998</v>
      </c>
      <c r="M46" s="1">
        <f>B59-L46</f>
        <v>173.65876755676999</v>
      </c>
      <c r="O46" s="1" t="s">
        <v>49</v>
      </c>
      <c r="P46" s="1">
        <f>0.0069*D60+146.96</f>
        <v>199.86608303498602</v>
      </c>
      <c r="Q46" s="1">
        <f>E60-P46</f>
        <v>28.764816965013978</v>
      </c>
      <c r="U46" s="1">
        <v>7854.6687274699998</v>
      </c>
      <c r="V46" s="1">
        <f>0.0069*U46+145</f>
        <v>199.19721421954301</v>
      </c>
      <c r="W46" s="1">
        <f>E61-V46</f>
        <v>34.627585780456997</v>
      </c>
      <c r="AG46" s="1">
        <v>4820.9678844600003</v>
      </c>
      <c r="AH46" s="1">
        <v>242.6661</v>
      </c>
      <c r="AR46" s="1" t="s">
        <v>276</v>
      </c>
      <c r="AS46" s="1">
        <f>-0.0137*AG56+237.19</f>
        <v>146.680871530373</v>
      </c>
      <c r="AT46" s="1">
        <f>AH56-AS46</f>
        <v>39.542328469626995</v>
      </c>
      <c r="BD46" s="1">
        <v>5008.01698227</v>
      </c>
      <c r="BE46" s="1">
        <v>256.10050000000001</v>
      </c>
      <c r="BN46" s="1" t="s">
        <v>275</v>
      </c>
      <c r="BO46" s="1">
        <f>-0.003*BD58+244.05</f>
        <v>222.34963795155002</v>
      </c>
      <c r="BP46" s="1">
        <f>BE58-BO46</f>
        <v>28.556762048449968</v>
      </c>
    </row>
    <row r="47" spans="1:68" x14ac:dyDescent="0.2">
      <c r="A47" s="1">
        <v>5161.1565282499996</v>
      </c>
      <c r="B47" s="1">
        <v>199.12200000000001</v>
      </c>
      <c r="D47" s="1">
        <v>5235.4479439699999</v>
      </c>
      <c r="E47" s="1">
        <v>186.6944</v>
      </c>
      <c r="K47" s="1" t="s">
        <v>42</v>
      </c>
      <c r="L47" s="1">
        <f>0.009*A60-8.8533</f>
        <v>59.153272817939992</v>
      </c>
      <c r="M47" s="1">
        <f>B60-L47</f>
        <v>175.58182718206001</v>
      </c>
      <c r="O47" s="1" t="s">
        <v>47</v>
      </c>
      <c r="P47" s="1">
        <f>0.0069*D61+146.96</f>
        <v>201.15721421954299</v>
      </c>
      <c r="Q47" s="1">
        <f>E61-P47</f>
        <v>32.667585780457017</v>
      </c>
      <c r="U47" s="1">
        <v>8041.7943159300003</v>
      </c>
      <c r="V47" s="1">
        <f>0.0069*U47+145</f>
        <v>200.48838077991701</v>
      </c>
      <c r="W47" s="1">
        <f>E62-V47</f>
        <v>36.907619220082978</v>
      </c>
      <c r="AG47" s="1">
        <v>4999.5218029300004</v>
      </c>
      <c r="AH47" s="1">
        <v>242.81979999999999</v>
      </c>
      <c r="AR47" s="1" t="s">
        <v>274</v>
      </c>
      <c r="AS47" s="1">
        <f>-0.0137*AG57+237.19</f>
        <v>144.23468688746399</v>
      </c>
      <c r="AT47" s="1">
        <f>AH57-AS47</f>
        <v>40.329113112535993</v>
      </c>
      <c r="BD47" s="1">
        <v>5193.47824752</v>
      </c>
      <c r="BE47" s="1">
        <v>260.42759999999998</v>
      </c>
      <c r="BN47" s="1" t="s">
        <v>273</v>
      </c>
      <c r="BO47" s="1">
        <f>-0.003*BD59+244.05</f>
        <v>221.79330768066001</v>
      </c>
      <c r="BP47" s="1">
        <f>BE59-BO47</f>
        <v>28.350092319340007</v>
      </c>
    </row>
    <row r="48" spans="1:68" x14ac:dyDescent="0.2">
      <c r="A48" s="1">
        <v>5345.4224057800002</v>
      </c>
      <c r="B48" s="1">
        <v>205.36969999999999</v>
      </c>
      <c r="D48" s="1">
        <v>5422.50192986</v>
      </c>
      <c r="E48" s="1">
        <v>191.96170000000001</v>
      </c>
      <c r="K48" s="1" t="s">
        <v>40</v>
      </c>
      <c r="L48" s="1">
        <f>0.009*A61-8.8533</f>
        <v>60.81117558263999</v>
      </c>
      <c r="M48" s="1">
        <f>B61-L48</f>
        <v>179.29102441736001</v>
      </c>
      <c r="O48" s="1" t="s">
        <v>45</v>
      </c>
      <c r="P48" s="1">
        <f>0.0069*D62+146.96</f>
        <v>202.44838077991702</v>
      </c>
      <c r="Q48" s="1">
        <f>E62-P48</f>
        <v>34.94761922008297</v>
      </c>
      <c r="U48" s="1">
        <v>8228.92503321</v>
      </c>
      <c r="V48" s="1">
        <f>0.0069*U48+145</f>
        <v>201.77958272914901</v>
      </c>
      <c r="W48" s="1">
        <f>E63-V48</f>
        <v>32.660317270850982</v>
      </c>
      <c r="AG48" s="1">
        <v>5178.0756911300005</v>
      </c>
      <c r="AH48" s="1">
        <v>236.62270000000001</v>
      </c>
      <c r="AR48" s="1" t="s">
        <v>272</v>
      </c>
      <c r="AS48" s="1">
        <f>-0.0137*AG58+237.19</f>
        <v>141.78850263527897</v>
      </c>
      <c r="AT48" s="1">
        <f>AH58-AS48</f>
        <v>40.554597364721019</v>
      </c>
      <c r="BD48" s="1">
        <v>5378.9380251900002</v>
      </c>
      <c r="BE48" s="1">
        <v>259.94569999999999</v>
      </c>
      <c r="BN48" s="1" t="s">
        <v>271</v>
      </c>
      <c r="BO48" s="1">
        <f>-0.003*BD60+244.05</f>
        <v>221.23698186747001</v>
      </c>
      <c r="BP48" s="1">
        <f>BE60-BO48</f>
        <v>25.247118132530005</v>
      </c>
    </row>
    <row r="49" spans="1:68" x14ac:dyDescent="0.2">
      <c r="A49" s="1">
        <v>5529.6840838500002</v>
      </c>
      <c r="B49" s="1">
        <v>211.02269999999999</v>
      </c>
      <c r="D49" s="1">
        <v>5609.5610177899998</v>
      </c>
      <c r="E49" s="1">
        <v>198.483</v>
      </c>
      <c r="K49" s="1" t="s">
        <v>38</v>
      </c>
      <c r="L49" s="1">
        <f>0.009*A62-8.8533</f>
        <v>62.469040752809988</v>
      </c>
      <c r="M49" s="1">
        <f>B62-L49</f>
        <v>183.91775924719002</v>
      </c>
      <c r="O49" s="1" t="s">
        <v>43</v>
      </c>
      <c r="P49" s="1">
        <f>0.0069*D63+146.96</f>
        <v>203.73958272914899</v>
      </c>
      <c r="Q49" s="1">
        <f>E63-P49</f>
        <v>30.700317270851002</v>
      </c>
      <c r="U49" s="1">
        <v>8416.0608812600003</v>
      </c>
      <c r="V49" s="1">
        <f>0.0069*U49+145</f>
        <v>203.07082008069401</v>
      </c>
      <c r="W49" s="1">
        <f>E64-V49</f>
        <v>28.700079919306006</v>
      </c>
      <c r="AG49" s="1">
        <v>5356.6295492199997</v>
      </c>
      <c r="AH49" s="1">
        <v>227.32990000000001</v>
      </c>
      <c r="AR49" s="1" t="s">
        <v>270</v>
      </c>
      <c r="AS49" s="1">
        <f>-0.0137*AG59+237.19</f>
        <v>139.342318771626</v>
      </c>
      <c r="AT49" s="1">
        <f>AH59-AS49</f>
        <v>40.470081228373999</v>
      </c>
      <c r="BD49" s="1">
        <v>5564.39631543</v>
      </c>
      <c r="BE49" s="1">
        <v>257.90949999999998</v>
      </c>
      <c r="BN49" s="1" t="s">
        <v>269</v>
      </c>
      <c r="BO49" s="1">
        <f>-0.003*BD61+244.05</f>
        <v>220.68066051147002</v>
      </c>
      <c r="BP49" s="1">
        <f>BE61-BO49</f>
        <v>21.247939488529966</v>
      </c>
    </row>
    <row r="50" spans="1:68" x14ac:dyDescent="0.2">
      <c r="A50" s="1">
        <v>5713.9415641699998</v>
      </c>
      <c r="B50" s="1">
        <v>214.79230000000001</v>
      </c>
      <c r="D50" s="1">
        <v>5796.6252096500002</v>
      </c>
      <c r="E50" s="1">
        <v>197.72630000000001</v>
      </c>
      <c r="K50" s="1" t="s">
        <v>36</v>
      </c>
      <c r="L50" s="1">
        <f>0.009*A63-8.8533</f>
        <v>64.126868343929985</v>
      </c>
      <c r="M50" s="1">
        <f>B63-L50</f>
        <v>189.71913165607003</v>
      </c>
      <c r="O50" s="1" t="s">
        <v>41</v>
      </c>
      <c r="P50" s="1">
        <f>0.0069*D64+146.96</f>
        <v>205.03082008069401</v>
      </c>
      <c r="Q50" s="1">
        <f>E64-P50</f>
        <v>26.740079919305998</v>
      </c>
      <c r="U50" s="1">
        <v>8603.2018619699993</v>
      </c>
      <c r="V50" s="1">
        <f>0.0069*U50+145</f>
        <v>204.362092847593</v>
      </c>
      <c r="W50" s="1">
        <f>E65-V50</f>
        <v>29.549307152406982</v>
      </c>
      <c r="AG50" s="1">
        <v>5535.1833773899998</v>
      </c>
      <c r="AH50" s="1">
        <v>219.79849999999999</v>
      </c>
      <c r="AR50" s="1" t="s">
        <v>268</v>
      </c>
      <c r="AS50" s="1">
        <f>-0.0137*AG60+237.19</f>
        <v>136.89613529390198</v>
      </c>
      <c r="AT50" s="1">
        <f>AH60-AS50</f>
        <v>45.046764706098031</v>
      </c>
      <c r="BD50" s="1">
        <v>5749.8531183699997</v>
      </c>
      <c r="BE50" s="1">
        <v>261.2525</v>
      </c>
      <c r="BN50" s="1" t="s">
        <v>267</v>
      </c>
      <c r="BO50" s="1">
        <f>-0.003*BD62+244.05</f>
        <v>220.12434361232999</v>
      </c>
      <c r="BP50" s="1">
        <f>BE62-BO50</f>
        <v>15.578256387669995</v>
      </c>
    </row>
    <row r="51" spans="1:68" x14ac:dyDescent="0.2">
      <c r="A51" s="1">
        <v>5898.1948484599998</v>
      </c>
      <c r="B51" s="1">
        <v>219.4725</v>
      </c>
      <c r="D51" s="1">
        <v>5983.69450736</v>
      </c>
      <c r="E51" s="1">
        <v>191.20009999999999</v>
      </c>
      <c r="K51" s="1" t="s">
        <v>34</v>
      </c>
      <c r="L51" s="1">
        <f>0.009*A64-8.8533</f>
        <v>65.78465837138998</v>
      </c>
      <c r="M51" s="1">
        <f>B64-L51</f>
        <v>194.42914162861001</v>
      </c>
      <c r="O51" s="1" t="s">
        <v>39</v>
      </c>
      <c r="P51" s="1">
        <f>0.0069*D65+146.96</f>
        <v>206.32209284759301</v>
      </c>
      <c r="Q51" s="1">
        <f>E65-P51</f>
        <v>27.589307152406974</v>
      </c>
      <c r="U51" s="1">
        <v>8790.3479772800001</v>
      </c>
      <c r="V51" s="1">
        <f>0.0069*U51+145</f>
        <v>205.65340104323201</v>
      </c>
      <c r="W51" s="1">
        <f>E66-V51</f>
        <v>27.740598956767997</v>
      </c>
      <c r="AG51" s="1">
        <v>5713.7371757999999</v>
      </c>
      <c r="AH51" s="1">
        <v>214.3467</v>
      </c>
      <c r="AR51" s="1" t="s">
        <v>266</v>
      </c>
      <c r="AS51" s="1">
        <f>-0.0137*AG61+237.19</f>
        <v>134.449952199915</v>
      </c>
      <c r="AT51" s="1">
        <f>AH61-AS51</f>
        <v>56.099147800085007</v>
      </c>
      <c r="BD51" s="1">
        <v>5935.3084341599997</v>
      </c>
      <c r="BE51" s="1">
        <v>267.88040000000001</v>
      </c>
      <c r="BN51" s="1" t="s">
        <v>265</v>
      </c>
      <c r="BO51" s="1">
        <f>-0.003*BD63+244.05</f>
        <v>219.56803116954001</v>
      </c>
      <c r="BP51" s="1">
        <f>BE63-BO51</f>
        <v>8.9346688304599979</v>
      </c>
    </row>
    <row r="52" spans="1:68" x14ac:dyDescent="0.2">
      <c r="A52" s="1">
        <v>6082.4439384400002</v>
      </c>
      <c r="B52" s="1">
        <v>223.48920000000001</v>
      </c>
      <c r="D52" s="1">
        <v>6170.7689128299999</v>
      </c>
      <c r="E52" s="1">
        <v>199.642</v>
      </c>
      <c r="K52" s="1" t="s">
        <v>32</v>
      </c>
      <c r="L52" s="1">
        <f>0.009*A65-8.8533</f>
        <v>67.442410850489992</v>
      </c>
      <c r="M52" s="1">
        <f>B65-L52</f>
        <v>192.46798914951</v>
      </c>
      <c r="O52" s="1" t="s">
        <v>37</v>
      </c>
      <c r="P52" s="1">
        <f>0.0069*D66+146.96</f>
        <v>207.61340104323202</v>
      </c>
      <c r="Q52" s="1">
        <f>E66-P52</f>
        <v>25.780598956767989</v>
      </c>
      <c r="U52" s="1">
        <v>8977.4992290900009</v>
      </c>
      <c r="V52" s="1">
        <f>0.0069*U52+145</f>
        <v>206.94474468072102</v>
      </c>
      <c r="W52" s="1">
        <f>E67-V52</f>
        <v>26.922855319278995</v>
      </c>
      <c r="AG52" s="1">
        <v>5892.2909446399999</v>
      </c>
      <c r="AH52" s="1">
        <v>207.71459999999999</v>
      </c>
      <c r="AR52" s="1" t="s">
        <v>264</v>
      </c>
      <c r="AS52" s="1">
        <f>-0.0137*AG62+237.19</f>
        <v>132.00376948719901</v>
      </c>
      <c r="AT52" s="1">
        <f>AH62-AS52</f>
        <v>69.192830512800981</v>
      </c>
      <c r="BD52" s="1">
        <v>6120.7622629300004</v>
      </c>
      <c r="BE52" s="1">
        <v>273.44110000000001</v>
      </c>
      <c r="BN52" s="1" t="s">
        <v>263</v>
      </c>
      <c r="BO52" s="1">
        <f>-0.003*BD64+244.05</f>
        <v>219.01172318274001</v>
      </c>
      <c r="BP52" s="1">
        <f>BE64-BO52</f>
        <v>7.0890768172599792</v>
      </c>
    </row>
    <row r="53" spans="1:68" x14ac:dyDescent="0.2">
      <c r="A53" s="1">
        <v>6266.6888358099995</v>
      </c>
      <c r="B53" s="1">
        <v>225.50729999999999</v>
      </c>
      <c r="D53" s="1">
        <v>6357.8484279900003</v>
      </c>
      <c r="E53" s="1">
        <v>206.7602</v>
      </c>
      <c r="K53" s="1" t="s">
        <v>30</v>
      </c>
      <c r="L53" s="1">
        <f>0.009*A66-8.8533</f>
        <v>69.1001257968</v>
      </c>
      <c r="M53" s="1">
        <f>B66-L53</f>
        <v>187.08187420320002</v>
      </c>
      <c r="O53" s="1" t="s">
        <v>35</v>
      </c>
      <c r="P53" s="1">
        <f>0.0069*D67+146.96</f>
        <v>208.90474468072102</v>
      </c>
      <c r="Q53" s="1">
        <f>E67-P53</f>
        <v>24.962855319278987</v>
      </c>
      <c r="U53" s="1">
        <v>9164.6556193199995</v>
      </c>
      <c r="V53" s="1">
        <f>0.0069*U53+145</f>
        <v>208.23612377330801</v>
      </c>
      <c r="W53" s="1">
        <f>E68-V53</f>
        <v>28.793276226692001</v>
      </c>
      <c r="AG53" s="1">
        <v>6070.8446840699999</v>
      </c>
      <c r="AH53" s="1">
        <v>200.0761</v>
      </c>
      <c r="AR53" s="1" t="s">
        <v>262</v>
      </c>
      <c r="AS53" s="1">
        <f>-0.0137*AG63+237.19</f>
        <v>129.55758715328801</v>
      </c>
      <c r="AT53" s="1">
        <f>AH63-AS53</f>
        <v>77.797312846711975</v>
      </c>
      <c r="BD53" s="1">
        <v>6306.2146048300001</v>
      </c>
      <c r="BE53" s="1">
        <v>268.06290000000001</v>
      </c>
      <c r="BN53" s="1" t="s">
        <v>261</v>
      </c>
      <c r="BO53" s="1">
        <f>-0.003*BD65+244.05</f>
        <v>218.45541965145</v>
      </c>
      <c r="BP53" s="1">
        <f>BE65-BO53</f>
        <v>11.387580348549989</v>
      </c>
    </row>
    <row r="54" spans="1:68" x14ac:dyDescent="0.2">
      <c r="A54" s="1">
        <v>6450.9295423000003</v>
      </c>
      <c r="B54" s="1">
        <v>224.80510000000001</v>
      </c>
      <c r="D54" s="1">
        <v>6544.9330547299996</v>
      </c>
      <c r="E54" s="1">
        <v>215.13399999999999</v>
      </c>
      <c r="K54" s="1" t="s">
        <v>28</v>
      </c>
      <c r="L54" s="1">
        <f>0.009*A67-8.8533</f>
        <v>70.757803225709978</v>
      </c>
      <c r="M54" s="1">
        <f>B67-L54</f>
        <v>182.12239677429002</v>
      </c>
      <c r="O54" s="1" t="s">
        <v>33</v>
      </c>
      <c r="P54" s="1">
        <f>0.0069*D68+146.96</f>
        <v>210.19612377330799</v>
      </c>
      <c r="Q54" s="1">
        <f>E68-P54</f>
        <v>26.833276226692021</v>
      </c>
      <c r="U54" s="1">
        <v>9351.8171499</v>
      </c>
      <c r="V54" s="1">
        <f>0.0069*U54+145</f>
        <v>209.52753833431001</v>
      </c>
      <c r="W54" s="1">
        <f>E69-V54</f>
        <v>30.922161665689998</v>
      </c>
      <c r="AG54" s="1">
        <v>6249.3983942799996</v>
      </c>
      <c r="AH54" s="1">
        <v>193.85120000000001</v>
      </c>
      <c r="AR54" s="1" t="s">
        <v>260</v>
      </c>
      <c r="AS54" s="1">
        <f>-0.0137*AG64+237.19</f>
        <v>127.11140519571599</v>
      </c>
      <c r="AT54" s="1">
        <f>AH64-AS54</f>
        <v>83.28869480428402</v>
      </c>
      <c r="BD54" s="1">
        <v>6491.6654599900003</v>
      </c>
      <c r="BE54" s="1">
        <v>253.2457</v>
      </c>
      <c r="BN54" s="1" t="s">
        <v>259</v>
      </c>
      <c r="BO54" s="1">
        <f>-0.003*BD66+244.05</f>
        <v>217.89912057531001</v>
      </c>
      <c r="BP54" s="1">
        <f>BE66-BO54</f>
        <v>19.64417942468998</v>
      </c>
    </row>
    <row r="55" spans="1:68" x14ac:dyDescent="0.2">
      <c r="A55" s="1">
        <v>6635.16605961</v>
      </c>
      <c r="B55" s="1">
        <v>224.55160000000001</v>
      </c>
      <c r="D55" s="1">
        <v>6732.02279499</v>
      </c>
      <c r="E55" s="1">
        <v>220.36770000000001</v>
      </c>
      <c r="K55" s="1" t="s">
        <v>26</v>
      </c>
      <c r="L55" s="1">
        <f>0.009*A68-8.8533</f>
        <v>72.415443152519984</v>
      </c>
      <c r="M55" s="1">
        <f>B68-L55</f>
        <v>176.87305684748003</v>
      </c>
      <c r="O55" s="1" t="s">
        <v>31</v>
      </c>
      <c r="P55" s="1">
        <f>0.0069*D69+146.96</f>
        <v>211.48753833430999</v>
      </c>
      <c r="Q55" s="1">
        <f>E69-P55</f>
        <v>28.962161665690019</v>
      </c>
      <c r="U55" s="1">
        <v>9538.9838227399996</v>
      </c>
      <c r="V55" s="1">
        <f>0.0069*U55+145</f>
        <v>210.81898837690599</v>
      </c>
      <c r="W55" s="1">
        <f>E70-V55</f>
        <v>32.141611623094008</v>
      </c>
      <c r="AG55" s="1">
        <v>6427.9520754300001</v>
      </c>
      <c r="AH55" s="1">
        <v>189.35890000000001</v>
      </c>
      <c r="AR55" s="1" t="s">
        <v>258</v>
      </c>
      <c r="AS55" s="1">
        <f>-0.0137*AG65+237.19</f>
        <v>124.665223612291</v>
      </c>
      <c r="AT55" s="1">
        <f>AH65-AS55</f>
        <v>85.772476387709006</v>
      </c>
      <c r="BD55" s="1">
        <v>6677.1148285700001</v>
      </c>
      <c r="BE55" s="1">
        <v>244.46719999999999</v>
      </c>
      <c r="BN55" s="1" t="s">
        <v>257</v>
      </c>
      <c r="BO55" s="1">
        <f>-0.003*BD67+244.05</f>
        <v>217.34282595384002</v>
      </c>
      <c r="BP55" s="1">
        <f>BE67-BO55</f>
        <v>27.325874046159981</v>
      </c>
    </row>
    <row r="56" spans="1:68" x14ac:dyDescent="0.2">
      <c r="A56" s="1">
        <v>6819.3983894700004</v>
      </c>
      <c r="B56" s="1">
        <v>226.69489999999999</v>
      </c>
      <c r="D56" s="1">
        <v>6919.1176506700003</v>
      </c>
      <c r="E56" s="1">
        <v>219.67490000000001</v>
      </c>
      <c r="K56" s="1" t="s">
        <v>24</v>
      </c>
      <c r="L56" s="1">
        <f>0.009*A69-8.8533</f>
        <v>74.073045592709988</v>
      </c>
      <c r="M56" s="1">
        <f>B69-L56</f>
        <v>167.80225440729004</v>
      </c>
      <c r="O56" s="1" t="s">
        <v>29</v>
      </c>
      <c r="P56" s="1">
        <f>0.0069*D70+146.96</f>
        <v>212.778988376906</v>
      </c>
      <c r="Q56" s="1">
        <f>E70-P56</f>
        <v>30.181611623094</v>
      </c>
      <c r="U56" s="1">
        <v>9726.1556397700006</v>
      </c>
      <c r="V56" s="1">
        <f>0.0069*U56+145</f>
        <v>212.11047391441301</v>
      </c>
      <c r="W56" s="1">
        <f>E71-V56</f>
        <v>33.313026085586984</v>
      </c>
      <c r="AG56" s="1">
        <v>6606.5057277100004</v>
      </c>
      <c r="AH56" s="1">
        <v>186.22319999999999</v>
      </c>
      <c r="AR56" s="1" t="s">
        <v>256</v>
      </c>
      <c r="AS56" s="1">
        <f>-0.0137*AG66+237.19</f>
        <v>122.219042400684</v>
      </c>
      <c r="AT56" s="1">
        <f>AH66-AS56</f>
        <v>81.841057599316002</v>
      </c>
      <c r="BD56" s="1">
        <v>6862.5627106900001</v>
      </c>
      <c r="BE56" s="1">
        <v>244.34829999999999</v>
      </c>
      <c r="BN56" s="1" t="s">
        <v>255</v>
      </c>
      <c r="BO56" s="1">
        <f>-0.003*BD68+244.05</f>
        <v>216.78653578665001</v>
      </c>
      <c r="BP56" s="1">
        <f>BE68-BO56</f>
        <v>33.312764213349993</v>
      </c>
    </row>
    <row r="57" spans="1:68" x14ac:dyDescent="0.2">
      <c r="A57" s="1">
        <v>7003.6265335899998</v>
      </c>
      <c r="B57" s="1">
        <v>229.17580000000001</v>
      </c>
      <c r="D57" s="1">
        <v>7106.2176236900004</v>
      </c>
      <c r="E57" s="1">
        <v>219.31659999999999</v>
      </c>
      <c r="K57" s="1" t="s">
        <v>22</v>
      </c>
      <c r="L57" s="1">
        <f>0.009*A70-8.8533</f>
        <v>75.730610561759988</v>
      </c>
      <c r="M57" s="1">
        <f>B70-L57</f>
        <v>157.30528943824001</v>
      </c>
      <c r="O57" s="1" t="s">
        <v>27</v>
      </c>
      <c r="P57" s="1">
        <f>0.0069*D71+146.96</f>
        <v>214.07047391441301</v>
      </c>
      <c r="Q57" s="1">
        <f>E71-P57</f>
        <v>31.353026085586976</v>
      </c>
      <c r="U57" s="1">
        <v>9913.3326028899992</v>
      </c>
      <c r="V57" s="1">
        <f>0.0069*U57+145</f>
        <v>213.40199495994099</v>
      </c>
      <c r="W57" s="1">
        <f>E72-V57</f>
        <v>35.442805040059</v>
      </c>
      <c r="AG57" s="1">
        <v>6785.0593512799996</v>
      </c>
      <c r="AH57" s="1">
        <v>184.56379999999999</v>
      </c>
      <c r="AR57" s="1" t="s">
        <v>254</v>
      </c>
      <c r="AS57" s="1">
        <f>-0.0137*AG67+237.19</f>
        <v>119.772861558155</v>
      </c>
      <c r="AT57" s="1">
        <f>AH67-AS57</f>
        <v>74.179038441844995</v>
      </c>
      <c r="BD57" s="1">
        <v>7048.0091065099996</v>
      </c>
      <c r="BE57" s="1">
        <v>248.8603</v>
      </c>
      <c r="BN57" s="1" t="s">
        <v>253</v>
      </c>
      <c r="BO57" s="1">
        <f>-0.003*BD69+244.05</f>
        <v>216.23025007332001</v>
      </c>
      <c r="BP57" s="1">
        <f>BE69-BO57</f>
        <v>37.32304992668</v>
      </c>
    </row>
    <row r="58" spans="1:68" x14ac:dyDescent="0.2">
      <c r="A58" s="1">
        <v>7187.8504936899999</v>
      </c>
      <c r="B58" s="1">
        <v>229.26740000000001</v>
      </c>
      <c r="D58" s="1">
        <v>7293.3227159600001</v>
      </c>
      <c r="E58" s="1">
        <v>220.47290000000001</v>
      </c>
      <c r="K58" s="1" t="s">
        <v>20</v>
      </c>
      <c r="L58" s="1">
        <f>0.009*A71-8.8533</f>
        <v>77.388138075059999</v>
      </c>
      <c r="M58" s="1">
        <f>B71-L58</f>
        <v>148.14356192494</v>
      </c>
      <c r="O58" s="1" t="s">
        <v>25</v>
      </c>
      <c r="P58" s="1">
        <f>0.0069*D72+146.96</f>
        <v>215.361994959941</v>
      </c>
      <c r="Q58" s="1">
        <f>E72-P58</f>
        <v>33.482805040058992</v>
      </c>
      <c r="U58" s="1">
        <v>10100.514714000001</v>
      </c>
      <c r="V58" s="1">
        <f>0.0069*U58+145</f>
        <v>214.6935515266</v>
      </c>
      <c r="W58" s="1">
        <f>E73-V58</f>
        <v>36.274048473400001</v>
      </c>
      <c r="AG58" s="1">
        <v>6963.6129463300003</v>
      </c>
      <c r="AH58" s="1">
        <v>182.34309999999999</v>
      </c>
      <c r="AR58" s="1" t="s">
        <v>252</v>
      </c>
      <c r="AS58" s="1">
        <f>-0.0137*AG68+237.19</f>
        <v>117.326681082512</v>
      </c>
      <c r="AT58" s="1">
        <f>AH68-AS58</f>
        <v>65.040618917488004</v>
      </c>
      <c r="BD58" s="1">
        <v>7233.4540161499999</v>
      </c>
      <c r="BE58" s="1">
        <v>250.90639999999999</v>
      </c>
      <c r="BN58" s="1" t="s">
        <v>251</v>
      </c>
      <c r="BO58" s="1">
        <f>-0.003*BD70+244.05</f>
        <v>215.67396881339999</v>
      </c>
      <c r="BP58" s="1">
        <f>BE70-BO58</f>
        <v>38.519631186600009</v>
      </c>
    </row>
    <row r="59" spans="1:68" x14ac:dyDescent="0.2">
      <c r="A59" s="1">
        <v>7372.0702714700001</v>
      </c>
      <c r="B59" s="1">
        <v>231.1541</v>
      </c>
      <c r="D59" s="1">
        <v>7480.4329294099998</v>
      </c>
      <c r="E59" s="1">
        <v>224.38329999999999</v>
      </c>
      <c r="K59" s="1" t="s">
        <v>18</v>
      </c>
      <c r="L59" s="1">
        <f>0.009*A72-8.8533</f>
        <v>79.045628147909994</v>
      </c>
      <c r="M59" s="1">
        <f>B72-L59</f>
        <v>143.52147185209003</v>
      </c>
      <c r="O59" s="1" t="s">
        <v>23</v>
      </c>
      <c r="P59" s="1">
        <f>0.0069*D73+146.96</f>
        <v>216.65355152660001</v>
      </c>
      <c r="Q59" s="1">
        <f>E73-P59</f>
        <v>34.314048473399993</v>
      </c>
      <c r="U59" s="1">
        <v>10287.701975100001</v>
      </c>
      <c r="V59" s="1">
        <f>0.0069*U59+145</f>
        <v>215.98514362819</v>
      </c>
      <c r="W59" s="1">
        <f>E74-V59</f>
        <v>32.96385637181001</v>
      </c>
      <c r="AG59" s="1">
        <v>7142.1665130199999</v>
      </c>
      <c r="AH59" s="1">
        <v>179.8124</v>
      </c>
      <c r="AR59" s="1" t="s">
        <v>250</v>
      </c>
      <c r="AS59" s="1">
        <f>-0.0137*AG69+237.19</f>
        <v>114.880500971426</v>
      </c>
      <c r="AT59" s="1">
        <f>AH69-AS59</f>
        <v>53.913199028573999</v>
      </c>
      <c r="BD59" s="1">
        <v>7418.8974397800002</v>
      </c>
      <c r="BE59" s="1">
        <v>250.14340000000001</v>
      </c>
      <c r="BN59" s="1" t="s">
        <v>249</v>
      </c>
      <c r="BO59" s="1">
        <f>-0.003*BD71+244.05</f>
        <v>215.11769200650002</v>
      </c>
      <c r="BP59" s="1">
        <f>BE71-BO59</f>
        <v>37.896507993499966</v>
      </c>
    </row>
    <row r="60" spans="1:68" x14ac:dyDescent="0.2">
      <c r="A60" s="1">
        <v>7556.2858686600002</v>
      </c>
      <c r="B60" s="1">
        <v>234.73509999999999</v>
      </c>
      <c r="D60" s="1">
        <v>7667.5482659400004</v>
      </c>
      <c r="E60" s="1">
        <v>228.6309</v>
      </c>
      <c r="K60" s="1" t="s">
        <v>16</v>
      </c>
      <c r="L60" s="1">
        <f>0.009*A73-8.8533</f>
        <v>80.703080795789987</v>
      </c>
      <c r="M60" s="1">
        <f>B73-L60</f>
        <v>143.03541920421</v>
      </c>
      <c r="O60" s="1" t="s">
        <v>21</v>
      </c>
      <c r="P60" s="1">
        <f>0.0069*D74+146.96</f>
        <v>217.94514362819001</v>
      </c>
      <c r="Q60" s="1">
        <f>E74-P60</f>
        <v>31.003856371810002</v>
      </c>
      <c r="U60" s="1">
        <v>10474.8943881</v>
      </c>
      <c r="V60" s="1">
        <f>0.0069*U60+145</f>
        <v>217.27677127788999</v>
      </c>
      <c r="W60" s="1">
        <f>E75-V60</f>
        <v>18.758728722110021</v>
      </c>
      <c r="AG60" s="1">
        <v>7320.72005154</v>
      </c>
      <c r="AH60" s="1">
        <v>181.94290000000001</v>
      </c>
      <c r="AR60" s="1" t="s">
        <v>248</v>
      </c>
      <c r="AS60" s="1">
        <f>-0.0137*AG70+237.19</f>
        <v>112.434321222431</v>
      </c>
      <c r="AT60" s="1">
        <f>AH70-AS60</f>
        <v>41.807878777569002</v>
      </c>
      <c r="BD60" s="1">
        <v>7604.3393775100003</v>
      </c>
      <c r="BE60" s="1">
        <v>246.48410000000001</v>
      </c>
      <c r="BN60" s="1" t="s">
        <v>247</v>
      </c>
      <c r="BO60" s="1">
        <f>-0.003*BD72+244.05</f>
        <v>214.56141965217</v>
      </c>
      <c r="BP60" s="1">
        <f>BE72-BO60</f>
        <v>36.696680347830011</v>
      </c>
    </row>
    <row r="61" spans="1:68" x14ac:dyDescent="0.2">
      <c r="A61" s="1">
        <v>7740.4972869599997</v>
      </c>
      <c r="B61" s="1">
        <v>240.10220000000001</v>
      </c>
      <c r="D61" s="1">
        <v>7854.6687274699998</v>
      </c>
      <c r="E61" s="1">
        <v>233.82480000000001</v>
      </c>
      <c r="K61" s="1" t="s">
        <v>14</v>
      </c>
      <c r="L61" s="1">
        <f>0.009*A74-8.8533</f>
        <v>82.360496033999993</v>
      </c>
      <c r="M61" s="1">
        <f>B74-L61</f>
        <v>144.39500396600002</v>
      </c>
      <c r="O61" s="1" t="s">
        <v>19</v>
      </c>
      <c r="P61" s="1">
        <f>0.0069*D75+146.96</f>
        <v>219.23677127789</v>
      </c>
      <c r="Q61" s="1">
        <f>E75-P61</f>
        <v>16.798728722110013</v>
      </c>
      <c r="U61" s="1">
        <v>10662.0919548</v>
      </c>
      <c r="V61" s="1">
        <f>0.0069*U61+145</f>
        <v>218.56843448812</v>
      </c>
      <c r="W61" s="1">
        <f>E76-V61</f>
        <v>1.4335655118800048</v>
      </c>
      <c r="AG61" s="1">
        <v>7499.2735620499998</v>
      </c>
      <c r="AH61" s="1">
        <v>190.54910000000001</v>
      </c>
      <c r="AR61" s="1" t="s">
        <v>246</v>
      </c>
      <c r="AS61" s="1">
        <f>-0.0137*AG71+237.19</f>
        <v>109.98814183319799</v>
      </c>
      <c r="AT61" s="1">
        <f>AH71-AS61</f>
        <v>25.748358166802021</v>
      </c>
      <c r="BD61" s="1">
        <v>7789.7798295100001</v>
      </c>
      <c r="BE61" s="1">
        <v>241.92859999999999</v>
      </c>
      <c r="BN61" s="1" t="s">
        <v>245</v>
      </c>
      <c r="BO61" s="1">
        <f>-0.003*BD73+244.05</f>
        <v>214.00515174990002</v>
      </c>
      <c r="BP61" s="1">
        <f>BE73-BO61</f>
        <v>33.378248250099972</v>
      </c>
    </row>
    <row r="62" spans="1:68" x14ac:dyDescent="0.2">
      <c r="A62" s="1">
        <v>7924.7045280900002</v>
      </c>
      <c r="B62" s="1">
        <v>246.38679999999999</v>
      </c>
      <c r="D62" s="1">
        <v>8041.7943159300003</v>
      </c>
      <c r="E62" s="1">
        <v>237.39599999999999</v>
      </c>
      <c r="K62" s="1" t="s">
        <v>12</v>
      </c>
      <c r="L62" s="1">
        <f>0.009*A75-8.8533</f>
        <v>84.017873878199993</v>
      </c>
      <c r="M62" s="1">
        <f>B75-L62</f>
        <v>144.90252612180001</v>
      </c>
      <c r="O62" s="1" t="s">
        <v>17</v>
      </c>
      <c r="P62" s="1">
        <f>0.0069*D76+146.96</f>
        <v>220.52843448812001</v>
      </c>
      <c r="Q62" s="1">
        <f>E76-P62</f>
        <v>-0.52643448812000315</v>
      </c>
      <c r="U62" s="1">
        <v>10849.2946772</v>
      </c>
      <c r="V62" s="1">
        <f>0.0069*U62+145</f>
        <v>219.86013327268</v>
      </c>
      <c r="W62" s="1">
        <f>E77-V62</f>
        <v>1.9542667273200038</v>
      </c>
      <c r="AG62" s="1">
        <v>7677.8270447300001</v>
      </c>
      <c r="AH62" s="1">
        <v>201.19659999999999</v>
      </c>
      <c r="AR62" s="1" t="s">
        <v>244</v>
      </c>
      <c r="AS62" s="1">
        <f>-0.0137*AG72+237.19</f>
        <v>107.54196280126101</v>
      </c>
      <c r="AT62" s="1">
        <f>AH72-AS62</f>
        <v>0.18253719873899854</v>
      </c>
      <c r="BD62" s="1">
        <v>7975.2187958900004</v>
      </c>
      <c r="BE62" s="1">
        <v>235.70259999999999</v>
      </c>
      <c r="BN62" s="1" t="s">
        <v>243</v>
      </c>
      <c r="BO62" s="1">
        <f>-0.003*BD74+244.05</f>
        <v>213.44888829960001</v>
      </c>
      <c r="BP62" s="1">
        <f>BE74-BO62</f>
        <v>29.219811700399987</v>
      </c>
    </row>
    <row r="63" spans="1:68" x14ac:dyDescent="0.2">
      <c r="A63" s="1">
        <v>8108.9075937699999</v>
      </c>
      <c r="B63" s="1">
        <v>253.846</v>
      </c>
      <c r="D63" s="1">
        <v>8228.92503321</v>
      </c>
      <c r="E63" s="1">
        <v>234.43989999999999</v>
      </c>
      <c r="K63" s="1" t="s">
        <v>10</v>
      </c>
      <c r="L63" s="1">
        <f>0.009*A76-8.8533</f>
        <v>85.67521434359999</v>
      </c>
      <c r="M63" s="1">
        <f>B76-L63</f>
        <v>141.93558565640001</v>
      </c>
      <c r="O63" s="1" t="s">
        <v>15</v>
      </c>
      <c r="P63" s="1">
        <f>0.0069*D77+146.96</f>
        <v>221.82013327268001</v>
      </c>
      <c r="Q63" s="1">
        <f>E77-P63</f>
        <v>-5.73327268000412E-3</v>
      </c>
      <c r="AG63" s="1">
        <v>7856.38049976</v>
      </c>
      <c r="AH63" s="1">
        <v>207.35489999999999</v>
      </c>
      <c r="BD63" s="1">
        <v>8160.6562768200001</v>
      </c>
      <c r="BE63" s="1">
        <v>228.5027</v>
      </c>
      <c r="BN63" s="1" t="s">
        <v>242</v>
      </c>
      <c r="BO63" s="1">
        <f>-0.003*BD75+244.05</f>
        <v>212.89262930040002</v>
      </c>
      <c r="BP63" s="1">
        <f>BE75-BO63</f>
        <v>29.490670699599974</v>
      </c>
    </row>
    <row r="64" spans="1:68" x14ac:dyDescent="0.2">
      <c r="A64" s="1">
        <v>8293.1064857099991</v>
      </c>
      <c r="B64" s="1">
        <v>260.21379999999999</v>
      </c>
      <c r="D64" s="1">
        <v>8416.0608812600003</v>
      </c>
      <c r="E64" s="1">
        <v>231.77090000000001</v>
      </c>
      <c r="K64" s="1" t="s">
        <v>8</v>
      </c>
      <c r="L64" s="1">
        <f>0.009*A77-8.8533</f>
        <v>87.332517445499988</v>
      </c>
      <c r="M64" s="1">
        <f>B77-L64</f>
        <v>135.34168255450004</v>
      </c>
      <c r="AG64" s="1">
        <v>8034.9339273200003</v>
      </c>
      <c r="AH64" s="1">
        <v>210.40010000000001</v>
      </c>
      <c r="BD64" s="1">
        <v>8346.0922724200009</v>
      </c>
      <c r="BE64" s="1">
        <v>226.10079999999999</v>
      </c>
      <c r="BN64" s="1" t="s">
        <v>241</v>
      </c>
      <c r="BO64" s="1">
        <f>-0.003*BD76+244.05</f>
        <v>212.3363747523</v>
      </c>
      <c r="BP64" s="1">
        <f>BE76-BO64</f>
        <v>30.0541252477</v>
      </c>
    </row>
    <row r="65" spans="1:68" x14ac:dyDescent="0.2">
      <c r="A65" s="1">
        <v>8477.3012056099997</v>
      </c>
      <c r="B65" s="1">
        <v>259.91039999999998</v>
      </c>
      <c r="D65" s="1">
        <v>8603.2018619699993</v>
      </c>
      <c r="E65" s="1">
        <v>233.91139999999999</v>
      </c>
      <c r="K65" s="1" t="s">
        <v>6</v>
      </c>
      <c r="L65" s="1">
        <f>0.009*A78-8.8533</f>
        <v>88.989783199199991</v>
      </c>
      <c r="M65" s="1">
        <f>B78-L65</f>
        <v>127.03001680080001</v>
      </c>
      <c r="AG65" s="1">
        <v>8213.4873275699993</v>
      </c>
      <c r="AH65" s="1">
        <v>210.43770000000001</v>
      </c>
      <c r="BD65" s="1">
        <v>8531.52678285</v>
      </c>
      <c r="BE65" s="1">
        <v>229.84299999999999</v>
      </c>
      <c r="BN65" s="1" t="s">
        <v>240</v>
      </c>
      <c r="BO65" s="1">
        <f>-0.003*BD77+244.05</f>
        <v>211.78012465440003</v>
      </c>
      <c r="BP65" s="1">
        <f>BE77-BO65</f>
        <v>21.228775345599985</v>
      </c>
    </row>
    <row r="66" spans="1:68" x14ac:dyDescent="0.2">
      <c r="A66" s="1">
        <v>8661.4917552000006</v>
      </c>
      <c r="B66" s="1">
        <v>256.18200000000002</v>
      </c>
      <c r="D66" s="1">
        <v>8790.3479772800001</v>
      </c>
      <c r="E66" s="1">
        <v>233.39400000000001</v>
      </c>
      <c r="K66" s="1" t="s">
        <v>4</v>
      </c>
      <c r="L66" s="1">
        <f>0.009*A79-8.8533</f>
        <v>90.647011620899988</v>
      </c>
      <c r="M66" s="1">
        <f>B79-L66</f>
        <v>114.21898837910003</v>
      </c>
      <c r="AG66" s="1">
        <v>8392.0407006799996</v>
      </c>
      <c r="AH66" s="1">
        <v>204.06010000000001</v>
      </c>
      <c r="BD66" s="1">
        <v>8716.9598082299999</v>
      </c>
      <c r="BE66" s="1">
        <v>237.54329999999999</v>
      </c>
      <c r="BN66" s="1" t="s">
        <v>239</v>
      </c>
      <c r="BO66" s="1">
        <f>-0.003*BD78+244.05</f>
        <v>211.22387900670003</v>
      </c>
      <c r="BP66" s="1">
        <f>BE78-BO66</f>
        <v>7.0746209932999591</v>
      </c>
    </row>
    <row r="67" spans="1:68" x14ac:dyDescent="0.2">
      <c r="A67" s="1">
        <v>8845.6781361899993</v>
      </c>
      <c r="B67" s="1">
        <v>252.8802</v>
      </c>
      <c r="D67" s="1">
        <v>8977.4992290900009</v>
      </c>
      <c r="E67" s="1">
        <v>233.86760000000001</v>
      </c>
      <c r="K67" s="1" t="s">
        <v>206</v>
      </c>
      <c r="L67" s="1">
        <f>0.009*A80-8.8533</f>
        <v>92.304202724999982</v>
      </c>
      <c r="M67" s="1">
        <f>B80-L67</f>
        <v>100.96609727500001</v>
      </c>
      <c r="AG67" s="1">
        <v>8570.5940468499994</v>
      </c>
      <c r="AH67" s="1">
        <v>193.95189999999999</v>
      </c>
      <c r="BD67" s="1">
        <v>8902.3913487200007</v>
      </c>
      <c r="BE67" s="1">
        <v>244.6687</v>
      </c>
      <c r="BN67" s="1" t="s">
        <v>238</v>
      </c>
      <c r="BO67" s="1">
        <f>-0.003*BD79+244.05</f>
        <v>210.66763780860001</v>
      </c>
      <c r="BP67" s="1">
        <f>BE79-BO67</f>
        <v>-5.6395378086000107</v>
      </c>
    </row>
    <row r="68" spans="1:68" x14ac:dyDescent="0.2">
      <c r="A68" s="1">
        <v>9029.8603502799997</v>
      </c>
      <c r="B68" s="1">
        <v>249.2885</v>
      </c>
      <c r="D68" s="1">
        <v>9164.6556193199995</v>
      </c>
      <c r="E68" s="1">
        <v>237.02940000000001</v>
      </c>
      <c r="K68" s="1" t="s">
        <v>205</v>
      </c>
      <c r="L68" s="1">
        <f>0.009*A81-8.8533</f>
        <v>93.961356526799989</v>
      </c>
      <c r="M68" s="1">
        <f>B81-L68</f>
        <v>88.424943473200017</v>
      </c>
      <c r="AG68" s="1">
        <v>8749.1473662400003</v>
      </c>
      <c r="AH68" s="1">
        <v>182.3673</v>
      </c>
      <c r="BD68" s="1">
        <v>9087.82140445</v>
      </c>
      <c r="BE68" s="1">
        <v>250.0993</v>
      </c>
      <c r="BN68" s="1" t="s">
        <v>237</v>
      </c>
      <c r="BO68" s="1">
        <f>-0.003*BD80+244.05</f>
        <v>210.1114010595</v>
      </c>
      <c r="BP68" s="1">
        <f>BE80-BO68</f>
        <v>-14.833301059500002</v>
      </c>
    </row>
    <row r="69" spans="1:68" x14ac:dyDescent="0.2">
      <c r="A69" s="1">
        <v>9214.0383991899998</v>
      </c>
      <c r="B69" s="1">
        <v>241.87530000000001</v>
      </c>
      <c r="D69" s="1">
        <v>9351.8171499</v>
      </c>
      <c r="E69" s="1">
        <v>240.44970000000001</v>
      </c>
      <c r="K69" s="1" t="s">
        <v>204</v>
      </c>
      <c r="L69" s="1">
        <f>0.009*A82-8.8533</f>
        <v>95.618473042499986</v>
      </c>
      <c r="M69" s="1">
        <f>B82-L69</f>
        <v>78.198926957500007</v>
      </c>
      <c r="AG69" s="1">
        <v>8927.7006590199999</v>
      </c>
      <c r="AH69" s="1">
        <v>168.7937</v>
      </c>
      <c r="BD69" s="1">
        <v>9273.2499755600002</v>
      </c>
      <c r="BE69" s="1">
        <v>253.55330000000001</v>
      </c>
      <c r="BN69" s="1" t="s">
        <v>236</v>
      </c>
      <c r="BO69" s="1">
        <f>-0.003*BD81+244.05</f>
        <v>209.5551687594</v>
      </c>
      <c r="BP69" s="1">
        <f>BE81-BO69</f>
        <v>-17.02366875940001</v>
      </c>
    </row>
    <row r="70" spans="1:68" x14ac:dyDescent="0.2">
      <c r="A70" s="1">
        <v>9398.2122846399998</v>
      </c>
      <c r="B70" s="1">
        <v>233.0359</v>
      </c>
      <c r="D70" s="1">
        <v>9538.9838227399996</v>
      </c>
      <c r="E70" s="1">
        <v>242.9606</v>
      </c>
      <c r="K70" s="1" t="s">
        <v>203</v>
      </c>
      <c r="L70" s="1">
        <f>0.009*A83-8.8533</f>
        <v>97.275552287399989</v>
      </c>
      <c r="M70" s="1">
        <f>B83-L70</f>
        <v>68.599447712600011</v>
      </c>
      <c r="AG70" s="1">
        <v>9106.2539253699997</v>
      </c>
      <c r="AH70" s="1">
        <v>154.2422</v>
      </c>
      <c r="BD70" s="1">
        <v>9458.6770622000004</v>
      </c>
      <c r="BE70" s="1">
        <v>254.1936</v>
      </c>
      <c r="BN70" s="1" t="s">
        <v>235</v>
      </c>
      <c r="BO70" s="1">
        <f>-0.003*BD82+244.05</f>
        <v>208.99894090770002</v>
      </c>
      <c r="BP70" s="1">
        <f>BE82-BO70</f>
        <v>-12.248840907700014</v>
      </c>
    </row>
    <row r="71" spans="1:68" x14ac:dyDescent="0.2">
      <c r="A71" s="1">
        <v>9582.3820083400005</v>
      </c>
      <c r="B71" s="1">
        <v>225.5317</v>
      </c>
      <c r="D71" s="1">
        <v>9726.1556397700006</v>
      </c>
      <c r="E71" s="1">
        <v>245.42349999999999</v>
      </c>
      <c r="K71" s="1" t="s">
        <v>202</v>
      </c>
      <c r="L71" s="1">
        <f>0.009*A84-8.8533</f>
        <v>98.932594276799989</v>
      </c>
      <c r="M71" s="1">
        <f>B84-L71</f>
        <v>64.923905723200022</v>
      </c>
      <c r="AG71" s="1">
        <v>9284.8071654600008</v>
      </c>
      <c r="AH71" s="1">
        <v>135.73650000000001</v>
      </c>
      <c r="BD71" s="1">
        <v>9644.1026645000002</v>
      </c>
      <c r="BE71" s="1">
        <v>253.01419999999999</v>
      </c>
      <c r="BN71" s="1" t="s">
        <v>234</v>
      </c>
      <c r="BO71" s="1">
        <f>-0.003*BD83+244.05</f>
        <v>208.4427175038</v>
      </c>
      <c r="BP71" s="1">
        <f>BE83-BO71</f>
        <v>-0.27201750379998657</v>
      </c>
    </row>
    <row r="72" spans="1:68" x14ac:dyDescent="0.2">
      <c r="A72" s="1">
        <v>9766.5475719900005</v>
      </c>
      <c r="B72" s="1">
        <v>222.56710000000001</v>
      </c>
      <c r="D72" s="1">
        <v>9913.3326028899992</v>
      </c>
      <c r="E72" s="1">
        <v>248.84479999999999</v>
      </c>
      <c r="K72" s="1" t="s">
        <v>201</v>
      </c>
      <c r="L72" s="1">
        <f>0.009*A85-8.8533</f>
        <v>100.58959902599999</v>
      </c>
      <c r="M72" s="1">
        <f>B85-L72</f>
        <v>66.735900974000018</v>
      </c>
      <c r="AG72" s="1">
        <v>9463.3603794699993</v>
      </c>
      <c r="AH72" s="1">
        <v>107.72450000000001</v>
      </c>
      <c r="BD72" s="1">
        <v>9829.5267826100007</v>
      </c>
      <c r="BE72" s="1">
        <v>251.25810000000001</v>
      </c>
    </row>
    <row r="73" spans="1:68" x14ac:dyDescent="0.2">
      <c r="A73" s="1">
        <v>9950.7089773099997</v>
      </c>
      <c r="B73" s="1">
        <v>223.73849999999999</v>
      </c>
      <c r="D73" s="1">
        <v>10100.514714000001</v>
      </c>
      <c r="E73" s="1">
        <v>250.9676</v>
      </c>
      <c r="K73" s="1" t="s">
        <v>200</v>
      </c>
      <c r="L73" s="1">
        <f>0.009*A86-8.8533</f>
        <v>102.24656654939999</v>
      </c>
      <c r="M73" s="1">
        <f>B86-L73</f>
        <v>71.160133450600014</v>
      </c>
      <c r="AG73" s="1">
        <v>9641.9135675800007</v>
      </c>
      <c r="AH73" s="1">
        <v>73.781099999999995</v>
      </c>
      <c r="BD73" s="1">
        <v>10014.949416699999</v>
      </c>
      <c r="BE73" s="1">
        <v>247.38339999999999</v>
      </c>
    </row>
    <row r="74" spans="1:68" x14ac:dyDescent="0.2">
      <c r="A74" s="1">
        <v>10134.866226</v>
      </c>
      <c r="B74" s="1">
        <v>226.75550000000001</v>
      </c>
      <c r="D74" s="1">
        <v>10287.701975100001</v>
      </c>
      <c r="E74" s="1">
        <v>248.94900000000001</v>
      </c>
      <c r="K74" s="1" t="s">
        <v>199</v>
      </c>
      <c r="L74" s="1">
        <f>0.009*A87-8.8533</f>
        <v>103.90349686409999</v>
      </c>
      <c r="M74" s="1">
        <f>B87-L74</f>
        <v>71.935403135900003</v>
      </c>
      <c r="AG74" s="1">
        <v>9820.4667299499997</v>
      </c>
      <c r="AH74" s="1">
        <v>44.875700000000002</v>
      </c>
      <c r="BD74" s="1">
        <v>10200.3705668</v>
      </c>
      <c r="BE74" s="1">
        <v>242.6687</v>
      </c>
    </row>
    <row r="75" spans="1:68" x14ac:dyDescent="0.2">
      <c r="A75" s="1">
        <v>10319.0193198</v>
      </c>
      <c r="B75" s="1">
        <v>228.9204</v>
      </c>
      <c r="D75" s="1">
        <v>10474.8943881</v>
      </c>
      <c r="E75" s="1">
        <v>236.03550000000001</v>
      </c>
      <c r="K75" s="1" t="s">
        <v>198</v>
      </c>
      <c r="L75" s="1">
        <f>0.009*A88-8.8533</f>
        <v>105.56038998449998</v>
      </c>
      <c r="M75" s="1">
        <f>B88-L75</f>
        <v>67.740810015500017</v>
      </c>
      <c r="AG75" s="1">
        <v>9999.0198667700006</v>
      </c>
      <c r="AH75" s="1">
        <v>26.3125</v>
      </c>
      <c r="BD75" s="1">
        <v>10385.790233199999</v>
      </c>
      <c r="BE75" s="1">
        <v>242.38329999999999</v>
      </c>
    </row>
    <row r="76" spans="1:68" x14ac:dyDescent="0.2">
      <c r="A76" s="1">
        <v>10503.1682604</v>
      </c>
      <c r="B76" s="1">
        <v>227.61080000000001</v>
      </c>
      <c r="D76" s="1">
        <v>10662.0919548</v>
      </c>
      <c r="E76" s="1">
        <v>220.00200000000001</v>
      </c>
      <c r="K76" s="1" t="s">
        <v>196</v>
      </c>
      <c r="L76" s="1">
        <f>0.009*A89-8.8533</f>
        <v>107.21724592589999</v>
      </c>
      <c r="M76" s="1">
        <f>B89-L76</f>
        <v>57.701254074100007</v>
      </c>
      <c r="AG76" s="1">
        <v>10177.5729782</v>
      </c>
      <c r="AH76" s="1">
        <v>15.544</v>
      </c>
      <c r="BD76" s="1">
        <v>10571.208415900001</v>
      </c>
      <c r="BE76" s="1">
        <v>242.3905</v>
      </c>
    </row>
    <row r="77" spans="1:68" x14ac:dyDescent="0.2">
      <c r="A77" s="1">
        <v>10687.3130495</v>
      </c>
      <c r="B77" s="1">
        <v>222.67420000000001</v>
      </c>
      <c r="D77" s="1">
        <v>10849.2946772</v>
      </c>
      <c r="E77" s="1">
        <v>221.81440000000001</v>
      </c>
      <c r="K77" s="1" t="s">
        <v>194</v>
      </c>
      <c r="L77" s="1">
        <f>0.009*A90-8.8533</f>
        <v>108.87406470359998</v>
      </c>
      <c r="M77" s="1">
        <f>B90-L77</f>
        <v>53.129635296400025</v>
      </c>
      <c r="AG77" s="1">
        <v>10356.126064399999</v>
      </c>
      <c r="AH77" s="1">
        <v>13.9922</v>
      </c>
      <c r="BD77" s="1">
        <v>10756.6251152</v>
      </c>
      <c r="BE77" s="1">
        <v>233.00890000000001</v>
      </c>
    </row>
    <row r="78" spans="1:68" x14ac:dyDescent="0.2">
      <c r="A78" s="1">
        <v>10871.4536888</v>
      </c>
      <c r="B78" s="1">
        <v>216.0198</v>
      </c>
      <c r="D78" s="1">
        <v>11036.5025573</v>
      </c>
      <c r="E78" s="1">
        <v>238.0643</v>
      </c>
      <c r="K78" s="1" t="s">
        <v>192</v>
      </c>
      <c r="L78" s="1">
        <f>0.009*A91-8.8533</f>
        <v>110.53084633379999</v>
      </c>
      <c r="M78" s="1">
        <f>B91-L78</f>
        <v>41.674753666200019</v>
      </c>
      <c r="AG78" s="1">
        <v>10534.6791256</v>
      </c>
      <c r="AH78" s="1">
        <v>19.557400000000001</v>
      </c>
      <c r="BD78" s="1">
        <v>10942.040331099999</v>
      </c>
      <c r="BE78" s="1">
        <v>218.29849999999999</v>
      </c>
    </row>
    <row r="79" spans="1:68" x14ac:dyDescent="0.2">
      <c r="A79" s="1">
        <v>11055.5901801</v>
      </c>
      <c r="B79" s="1">
        <v>204.86600000000001</v>
      </c>
      <c r="D79" s="1">
        <v>11223.7155969</v>
      </c>
      <c r="E79" s="1">
        <v>247.12029999999999</v>
      </c>
      <c r="K79" s="1" t="s">
        <v>190</v>
      </c>
      <c r="L79" s="1">
        <f>0.009*A92-8.8533</f>
        <v>112.18759083089998</v>
      </c>
      <c r="M79" s="1">
        <f>B92-L79</f>
        <v>33.231509169100008</v>
      </c>
      <c r="AG79" s="1">
        <v>10713.232162</v>
      </c>
      <c r="AH79" s="1">
        <v>19.802199999999999</v>
      </c>
      <c r="BD79" s="1">
        <v>11127.4540638</v>
      </c>
      <c r="BE79" s="1">
        <v>205.02809999999999</v>
      </c>
    </row>
    <row r="80" spans="1:68" x14ac:dyDescent="0.2">
      <c r="A80" s="1">
        <v>11239.722524999999</v>
      </c>
      <c r="B80" s="1">
        <v>193.27029999999999</v>
      </c>
      <c r="D80" s="1">
        <v>11410.933797899999</v>
      </c>
      <c r="E80" s="1">
        <v>245.16050000000001</v>
      </c>
      <c r="K80" s="1" t="s">
        <v>188</v>
      </c>
      <c r="L80" s="1">
        <f>0.009*A93-8.8533</f>
        <v>113.84429821109998</v>
      </c>
      <c r="M80" s="1">
        <f>B93-L80</f>
        <v>27.203001788900025</v>
      </c>
      <c r="AG80" s="1">
        <v>10891.785173599999</v>
      </c>
      <c r="AH80" s="1">
        <v>8.2745999999999995</v>
      </c>
      <c r="BD80" s="1">
        <v>11312.866313500001</v>
      </c>
      <c r="BE80" s="1">
        <v>195.27809999999999</v>
      </c>
    </row>
    <row r="81" spans="1:57" x14ac:dyDescent="0.2">
      <c r="A81" s="1">
        <v>11423.8507252</v>
      </c>
      <c r="B81" s="1">
        <v>182.38630000000001</v>
      </c>
      <c r="D81" s="1">
        <v>11598.157162400001</v>
      </c>
      <c r="E81" s="1">
        <v>244.26689999999999</v>
      </c>
      <c r="K81" s="1" t="s">
        <v>186</v>
      </c>
      <c r="L81" s="1">
        <f>0.009*A94-8.8533</f>
        <v>115.5009684897</v>
      </c>
      <c r="M81" s="1">
        <f>B94-L81</f>
        <v>25.10833151029999</v>
      </c>
      <c r="AG81" s="1">
        <v>11070.338160699999</v>
      </c>
      <c r="AH81" s="1">
        <v>-3.4888000000099999</v>
      </c>
      <c r="BD81" s="1">
        <v>11498.2770802</v>
      </c>
      <c r="BE81" s="1">
        <v>192.53149999999999</v>
      </c>
    </row>
    <row r="82" spans="1:57" x14ac:dyDescent="0.2">
      <c r="A82" s="1">
        <v>11607.974782499999</v>
      </c>
      <c r="B82" s="1">
        <v>173.81739999999999</v>
      </c>
      <c r="D82" s="1">
        <v>11785.385692100001</v>
      </c>
      <c r="E82" s="1">
        <v>243.197</v>
      </c>
      <c r="K82" s="1" t="s">
        <v>184</v>
      </c>
      <c r="L82" s="1">
        <f>0.009*A95-8.8533</f>
        <v>117.15760168109998</v>
      </c>
      <c r="M82" s="1">
        <f>B95-L82</f>
        <v>21.883598318900027</v>
      </c>
      <c r="AG82" s="1">
        <v>11248.8911235</v>
      </c>
      <c r="AH82" s="1">
        <v>-10.9328</v>
      </c>
      <c r="BD82" s="1">
        <v>11683.6863641</v>
      </c>
      <c r="BE82" s="1">
        <v>196.7501</v>
      </c>
    </row>
    <row r="83" spans="1:57" x14ac:dyDescent="0.2">
      <c r="A83" s="1">
        <v>11792.0946986</v>
      </c>
      <c r="B83" s="1">
        <v>165.875</v>
      </c>
      <c r="D83" s="1">
        <v>11972.6193891</v>
      </c>
      <c r="E83" s="1">
        <v>236.3835</v>
      </c>
      <c r="K83" s="1" t="s">
        <v>182</v>
      </c>
      <c r="L83" s="1">
        <f>0.009*A96-8.8533</f>
        <v>118.81419780149999</v>
      </c>
      <c r="M83" s="1">
        <f>B96-L83</f>
        <v>19.979702198500021</v>
      </c>
      <c r="BD83" s="1">
        <v>11869.0941654</v>
      </c>
      <c r="BE83" s="1">
        <v>208.17070000000001</v>
      </c>
    </row>
    <row r="84" spans="1:57" x14ac:dyDescent="0.2">
      <c r="A84" s="1">
        <v>11976.2104752</v>
      </c>
      <c r="B84" s="1">
        <v>163.85650000000001</v>
      </c>
      <c r="D84" s="1">
        <v>12159.858255200001</v>
      </c>
      <c r="E84" s="1">
        <v>236.05590000000001</v>
      </c>
      <c r="K84" s="1" t="s">
        <v>180</v>
      </c>
      <c r="L84" s="1">
        <f>0.009*A97-8.8533</f>
        <v>120.47075686529998</v>
      </c>
      <c r="M84" s="1">
        <f>B97-L84</f>
        <v>28.268343134700032</v>
      </c>
      <c r="BD84" s="1">
        <v>12054.5004842</v>
      </c>
      <c r="BE84" s="1">
        <v>222.3997</v>
      </c>
    </row>
    <row r="85" spans="1:57" x14ac:dyDescent="0.2">
      <c r="A85" s="1">
        <v>12160.322114000001</v>
      </c>
      <c r="B85" s="1">
        <v>167.32550000000001</v>
      </c>
      <c r="D85" s="1">
        <v>12347.1022925</v>
      </c>
      <c r="E85" s="1">
        <v>243.94970000000001</v>
      </c>
      <c r="K85" s="1" t="s">
        <v>178</v>
      </c>
      <c r="L85" s="1">
        <f>0.009*A98-8.8533</f>
        <v>122.12727888959999</v>
      </c>
      <c r="M85" s="1">
        <f>B98-L85</f>
        <v>37.693421110399996</v>
      </c>
      <c r="BD85" s="1">
        <v>12239.905320600001</v>
      </c>
      <c r="BE85" s="1">
        <v>236.81110000000001</v>
      </c>
    </row>
    <row r="86" spans="1:57" x14ac:dyDescent="0.2">
      <c r="A86" s="1">
        <v>12344.4296166</v>
      </c>
      <c r="B86" s="1">
        <v>173.4067</v>
      </c>
      <c r="D86" s="1">
        <v>12534.351502699999</v>
      </c>
      <c r="E86" s="1">
        <v>242.20050000000001</v>
      </c>
      <c r="K86" s="1" t="s">
        <v>176</v>
      </c>
      <c r="L86" s="1">
        <f>0.009*A99-8.8533</f>
        <v>123.78376388879998</v>
      </c>
      <c r="M86" s="1">
        <f>B99-L86</f>
        <v>42.766436111200008</v>
      </c>
      <c r="BD86" s="1">
        <v>12425.308674899999</v>
      </c>
      <c r="BE86" s="1">
        <v>241.68809999999999</v>
      </c>
    </row>
    <row r="87" spans="1:57" x14ac:dyDescent="0.2">
      <c r="A87" s="1">
        <v>12528.532984900001</v>
      </c>
      <c r="B87" s="1">
        <v>175.8389</v>
      </c>
      <c r="D87" s="1">
        <v>12721.6058878</v>
      </c>
      <c r="E87" s="1">
        <v>226.78360000000001</v>
      </c>
      <c r="K87" s="1" t="s">
        <v>174</v>
      </c>
      <c r="L87" s="1">
        <f>0.009*A100-8.8533</f>
        <v>125.4402118773</v>
      </c>
      <c r="M87" s="1">
        <f>B100-L87</f>
        <v>43.862588122699989</v>
      </c>
      <c r="BD87" s="1">
        <v>12610.710547000001</v>
      </c>
      <c r="BE87" s="1">
        <v>234.30019999999999</v>
      </c>
    </row>
    <row r="88" spans="1:57" x14ac:dyDescent="0.2">
      <c r="A88" s="1">
        <v>12712.6322205</v>
      </c>
      <c r="B88" s="1">
        <v>173.30119999999999</v>
      </c>
      <c r="D88" s="1">
        <v>12908.8654498</v>
      </c>
      <c r="E88" s="1">
        <v>210.8064</v>
      </c>
      <c r="K88" s="1" t="s">
        <v>172</v>
      </c>
      <c r="L88" s="1">
        <f>0.009*A101-8.8533</f>
        <v>127.09662287219997</v>
      </c>
      <c r="M88" s="1">
        <f>B101-L88</f>
        <v>44.615177127800038</v>
      </c>
      <c r="BD88" s="1">
        <v>12796.110937199999</v>
      </c>
      <c r="BE88" s="1">
        <v>232.12370000000001</v>
      </c>
    </row>
    <row r="89" spans="1:57" x14ac:dyDescent="0.2">
      <c r="A89" s="1">
        <v>12896.727325100001</v>
      </c>
      <c r="B89" s="1">
        <v>164.91849999999999</v>
      </c>
      <c r="D89" s="1">
        <v>13096.1301905</v>
      </c>
      <c r="E89" s="1">
        <v>199.2929</v>
      </c>
      <c r="K89" s="1" t="s">
        <v>170</v>
      </c>
      <c r="L89" s="1">
        <f>0.009*A102-8.8533</f>
        <v>128.7529968879</v>
      </c>
      <c r="M89" s="1">
        <f>B102-L89</f>
        <v>44.0731031121</v>
      </c>
      <c r="BD89" s="1">
        <v>12981.5098456</v>
      </c>
      <c r="BE89" s="1">
        <v>246.15539999999999</v>
      </c>
    </row>
    <row r="90" spans="1:57" x14ac:dyDescent="0.2">
      <c r="A90" s="1">
        <v>13080.8183004</v>
      </c>
      <c r="B90" s="1">
        <v>162.00370000000001</v>
      </c>
      <c r="D90" s="1">
        <v>13283.400111999999</v>
      </c>
      <c r="E90" s="1">
        <v>187.01009999999999</v>
      </c>
      <c r="K90" s="1" t="s">
        <v>168</v>
      </c>
      <c r="L90" s="1">
        <f>0.009*A103-8.8533</f>
        <v>130.40933393879999</v>
      </c>
      <c r="M90" s="1">
        <f>B103-L90</f>
        <v>39.687166061200003</v>
      </c>
      <c r="BD90" s="1">
        <v>13166.907272300001</v>
      </c>
      <c r="BE90" s="1">
        <v>256.57150000000001</v>
      </c>
    </row>
    <row r="91" spans="1:57" x14ac:dyDescent="0.2">
      <c r="A91" s="1">
        <v>13264.9051482</v>
      </c>
      <c r="B91" s="1">
        <v>152.2056</v>
      </c>
      <c r="D91" s="1">
        <v>13470.675216</v>
      </c>
      <c r="E91" s="1">
        <v>175.98079999999999</v>
      </c>
      <c r="K91" s="1" t="s">
        <v>166</v>
      </c>
      <c r="L91" s="1">
        <f>0.009*A104-8.8533</f>
        <v>132.0656340429</v>
      </c>
      <c r="M91" s="1">
        <f>B104-L91</f>
        <v>24.166765957100012</v>
      </c>
      <c r="BD91" s="1">
        <v>13352.3032176</v>
      </c>
      <c r="BE91" s="1">
        <v>253.07499999999999</v>
      </c>
    </row>
    <row r="92" spans="1:57" x14ac:dyDescent="0.2">
      <c r="A92" s="1">
        <v>13448.9878701</v>
      </c>
      <c r="B92" s="1">
        <v>145.41909999999999</v>
      </c>
      <c r="D92" s="1">
        <v>13657.955504699999</v>
      </c>
      <c r="E92" s="1">
        <v>162.83860000000001</v>
      </c>
      <c r="K92" s="1" t="s">
        <v>164</v>
      </c>
      <c r="L92" s="1">
        <f>0.009*A105-8.8533</f>
        <v>133.7218972128</v>
      </c>
      <c r="M92" s="1">
        <f>B105-L92</f>
        <v>13.870202787199986</v>
      </c>
      <c r="BD92" s="1">
        <v>13537.697681400001</v>
      </c>
      <c r="BE92" s="1">
        <v>250.34719999999999</v>
      </c>
    </row>
    <row r="93" spans="1:57" x14ac:dyDescent="0.2">
      <c r="A93" s="1">
        <v>13633.0664679</v>
      </c>
      <c r="B93" s="1">
        <v>141.04730000000001</v>
      </c>
      <c r="D93" s="1">
        <v>13845.2409797</v>
      </c>
      <c r="E93" s="1">
        <v>149.62899999999999</v>
      </c>
      <c r="K93" s="1" t="s">
        <v>162</v>
      </c>
      <c r="L93" s="1">
        <f>0.009*A106-8.8533</f>
        <v>135.3781234656</v>
      </c>
      <c r="M93" s="1">
        <f>B106-L93</f>
        <v>0.13287653439999758</v>
      </c>
      <c r="BD93" s="1">
        <v>13723.090663999999</v>
      </c>
      <c r="BE93" s="1">
        <v>235.3338</v>
      </c>
    </row>
    <row r="94" spans="1:57" x14ac:dyDescent="0.2">
      <c r="A94" s="1">
        <v>13817.140943300001</v>
      </c>
      <c r="B94" s="1">
        <v>140.60929999999999</v>
      </c>
      <c r="D94" s="1">
        <v>14032.5316432</v>
      </c>
      <c r="E94" s="1">
        <v>136.38249999999999</v>
      </c>
      <c r="BD94" s="1">
        <v>13908.4821656</v>
      </c>
      <c r="BE94" s="1">
        <v>221.3184</v>
      </c>
    </row>
    <row r="95" spans="1:57" x14ac:dyDescent="0.2">
      <c r="A95" s="1">
        <v>14001.211297899999</v>
      </c>
      <c r="B95" s="1">
        <v>139.0412</v>
      </c>
      <c r="D95" s="1">
        <v>14219.827497</v>
      </c>
      <c r="E95" s="1">
        <v>124.02460000000001</v>
      </c>
      <c r="BD95" s="1">
        <v>14093.8721862</v>
      </c>
      <c r="BE95" s="1">
        <v>207.10599999999999</v>
      </c>
    </row>
    <row r="96" spans="1:57" x14ac:dyDescent="0.2">
      <c r="A96" s="1">
        <v>14185.277533500001</v>
      </c>
      <c r="B96" s="1">
        <v>138.79390000000001</v>
      </c>
      <c r="D96" s="1">
        <v>14407.128543000001</v>
      </c>
      <c r="E96" s="1">
        <v>114.7992</v>
      </c>
      <c r="BD96" s="1">
        <v>14279.2607259</v>
      </c>
      <c r="BE96" s="1">
        <v>195.71090000000001</v>
      </c>
    </row>
    <row r="97" spans="1:57" x14ac:dyDescent="0.2">
      <c r="A97" s="1">
        <v>14369.3396517</v>
      </c>
      <c r="B97" s="1">
        <v>148.73910000000001</v>
      </c>
      <c r="D97" s="1">
        <v>14594.4347832</v>
      </c>
      <c r="E97" s="1">
        <v>107.92310000000001</v>
      </c>
      <c r="BD97" s="1">
        <v>14464.647784999999</v>
      </c>
      <c r="BE97" s="1">
        <v>197.8253</v>
      </c>
    </row>
    <row r="98" spans="1:57" x14ac:dyDescent="0.2">
      <c r="A98" s="1">
        <v>14553.3976544</v>
      </c>
      <c r="B98" s="1">
        <v>159.82069999999999</v>
      </c>
      <c r="D98" s="1">
        <v>14781.746219500001</v>
      </c>
      <c r="E98" s="1">
        <v>108.2304</v>
      </c>
      <c r="BD98" s="1">
        <v>14650.0333636</v>
      </c>
      <c r="BE98" s="1">
        <v>200.95050000000001</v>
      </c>
    </row>
    <row r="99" spans="1:57" x14ac:dyDescent="0.2">
      <c r="A99" s="1">
        <v>14737.451543200001</v>
      </c>
      <c r="B99" s="1">
        <v>166.55019999999999</v>
      </c>
      <c r="D99" s="1">
        <v>14969.0628538</v>
      </c>
      <c r="E99" s="1">
        <v>111.4132</v>
      </c>
      <c r="BD99" s="1">
        <v>14835.4174618</v>
      </c>
      <c r="BE99" s="1">
        <v>181.9606</v>
      </c>
    </row>
    <row r="100" spans="1:57" x14ac:dyDescent="0.2">
      <c r="A100" s="1">
        <v>14921.501319700001</v>
      </c>
      <c r="B100" s="1">
        <v>169.30279999999999</v>
      </c>
      <c r="D100" s="1">
        <v>15156.384688100001</v>
      </c>
      <c r="E100" s="1">
        <v>123.00920000000001</v>
      </c>
      <c r="BD100" s="1">
        <v>15020.800079799999</v>
      </c>
      <c r="BE100" s="1">
        <v>168.02099999999999</v>
      </c>
    </row>
    <row r="101" spans="1:57" x14ac:dyDescent="0.2">
      <c r="A101" s="1">
        <v>15105.5469858</v>
      </c>
      <c r="B101" s="1">
        <v>171.71180000000001</v>
      </c>
      <c r="BD101" s="1">
        <v>15206.1812176</v>
      </c>
      <c r="BE101" s="1">
        <v>159.0479</v>
      </c>
    </row>
    <row r="102" spans="1:57" x14ac:dyDescent="0.2">
      <c r="A102" s="1">
        <v>15289.588543100001</v>
      </c>
      <c r="B102" s="1">
        <v>172.8261</v>
      </c>
      <c r="BD102" s="1">
        <v>15391.560875499999</v>
      </c>
      <c r="BE102" s="1">
        <v>149.47210000000001</v>
      </c>
    </row>
    <row r="103" spans="1:57" x14ac:dyDescent="0.2">
      <c r="A103" s="1">
        <v>15473.625993199999</v>
      </c>
      <c r="B103" s="1">
        <v>170.09649999999999</v>
      </c>
      <c r="BD103" s="1">
        <v>15576.9390535</v>
      </c>
      <c r="BE103" s="1">
        <v>144.2526</v>
      </c>
    </row>
    <row r="104" spans="1:57" x14ac:dyDescent="0.2">
      <c r="A104" s="1">
        <v>15657.6593381</v>
      </c>
      <c r="B104" s="1">
        <v>156.23240000000001</v>
      </c>
      <c r="BD104" s="1">
        <v>15762.3157519</v>
      </c>
      <c r="BE104" s="1">
        <v>141.64510000000001</v>
      </c>
    </row>
    <row r="105" spans="1:57" x14ac:dyDescent="0.2">
      <c r="A105" s="1">
        <v>15841.688579199999</v>
      </c>
      <c r="B105" s="1">
        <v>147.59209999999999</v>
      </c>
    </row>
    <row r="106" spans="1:57" x14ac:dyDescent="0.2">
      <c r="A106" s="1">
        <v>16025.7137184</v>
      </c>
      <c r="B106" s="1">
        <v>135.511</v>
      </c>
    </row>
    <row r="107" spans="1:57" x14ac:dyDescent="0.2">
      <c r="A107" s="1">
        <v>16209.734757300001</v>
      </c>
      <c r="B107" s="1">
        <v>120.69970000000001</v>
      </c>
    </row>
    <row r="108" spans="1:57" x14ac:dyDescent="0.2">
      <c r="A108" s="1">
        <v>16393.751697700001</v>
      </c>
      <c r="B108" s="1">
        <v>102.1726</v>
      </c>
    </row>
    <row r="109" spans="1:57" x14ac:dyDescent="0.2">
      <c r="A109" s="1">
        <v>16577.764541199998</v>
      </c>
      <c r="B109" s="1">
        <v>82.253</v>
      </c>
    </row>
    <row r="110" spans="1:57" x14ac:dyDescent="0.2">
      <c r="A110" s="1">
        <v>16761.773289500001</v>
      </c>
      <c r="B110" s="1">
        <v>70.3279</v>
      </c>
    </row>
    <row r="111" spans="1:57" x14ac:dyDescent="0.2">
      <c r="A111" s="1">
        <v>16945.777944400001</v>
      </c>
      <c r="B111" s="1">
        <v>59.988799999999998</v>
      </c>
    </row>
    <row r="112" spans="1:57" x14ac:dyDescent="0.2">
      <c r="A112" s="1">
        <v>17129.7785076</v>
      </c>
      <c r="B112" s="1">
        <v>36.6235</v>
      </c>
    </row>
    <row r="113" spans="1:2" x14ac:dyDescent="0.2">
      <c r="A113" s="1">
        <v>17313.7749807</v>
      </c>
      <c r="B113" s="1">
        <v>9.35860000001</v>
      </c>
    </row>
    <row r="114" spans="1:2" x14ac:dyDescent="0.2">
      <c r="A114" s="1">
        <v>17497.7673655</v>
      </c>
      <c r="B114" s="1">
        <v>-17.180700000000002</v>
      </c>
    </row>
    <row r="115" spans="1:2" x14ac:dyDescent="0.2">
      <c r="A115" s="1">
        <v>17681.755663600001</v>
      </c>
      <c r="B115" s="1">
        <v>-44.949300000000001</v>
      </c>
    </row>
    <row r="116" spans="1:2" x14ac:dyDescent="0.2">
      <c r="A116" s="1">
        <v>17865.739876799998</v>
      </c>
      <c r="B116" s="1">
        <v>-77.519300000000001</v>
      </c>
    </row>
    <row r="117" spans="1:2" x14ac:dyDescent="0.2">
      <c r="A117" s="1">
        <v>18049.720006799998</v>
      </c>
      <c r="B117" s="1">
        <v>-103.2099</v>
      </c>
    </row>
    <row r="118" spans="1:2" x14ac:dyDescent="0.2">
      <c r="A118" s="1">
        <v>18233.696055299999</v>
      </c>
      <c r="B118" s="1">
        <v>-121.4727</v>
      </c>
    </row>
    <row r="119" spans="1:2" x14ac:dyDescent="0.2">
      <c r="A119" s="1">
        <v>18417.668023900002</v>
      </c>
      <c r="B119" s="1">
        <v>-129.61779999999999</v>
      </c>
    </row>
    <row r="120" spans="1:2" x14ac:dyDescent="0.2">
      <c r="A120" s="1">
        <v>18601.635914400002</v>
      </c>
      <c r="B120" s="1">
        <v>-137.2645</v>
      </c>
    </row>
    <row r="121" spans="1:2" x14ac:dyDescent="0.2">
      <c r="A121" s="1">
        <v>18785.599728500001</v>
      </c>
      <c r="B121" s="1">
        <v>-144.62180000000001</v>
      </c>
    </row>
    <row r="122" spans="1:2" x14ac:dyDescent="0.2">
      <c r="A122" s="1">
        <v>18969.559467899999</v>
      </c>
      <c r="B122" s="1">
        <v>-153.9659</v>
      </c>
    </row>
    <row r="123" spans="1:2" x14ac:dyDescent="0.2">
      <c r="A123" s="1">
        <v>19153.515134199999</v>
      </c>
      <c r="B123" s="1">
        <v>-162.30340000000001</v>
      </c>
    </row>
    <row r="124" spans="1:2" x14ac:dyDescent="0.2">
      <c r="A124" s="1">
        <v>19337.466729299998</v>
      </c>
      <c r="B124" s="1">
        <v>-169.54320000000001</v>
      </c>
    </row>
    <row r="125" spans="1:2" x14ac:dyDescent="0.2">
      <c r="A125" s="1">
        <v>19521.414254700001</v>
      </c>
      <c r="B125" s="1">
        <v>-174.1901</v>
      </c>
    </row>
  </sheetData>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C2119-840D-FE4B-A227-75F7465E80F9}">
  <dimension ref="A1:T85"/>
  <sheetViews>
    <sheetView topLeftCell="N14" workbookViewId="0">
      <selection activeCell="T36" sqref="T36"/>
    </sheetView>
  </sheetViews>
  <sheetFormatPr baseColWidth="10" defaultColWidth="8.83203125" defaultRowHeight="15" x14ac:dyDescent="0.2"/>
  <cols>
    <col min="1" max="1" width="12.83203125" style="1" customWidth="1"/>
    <col min="2" max="2" width="10.5" style="1" customWidth="1"/>
    <col min="3" max="3" width="24.5" style="1" customWidth="1"/>
    <col min="4" max="4" width="24" style="1" customWidth="1"/>
    <col min="5" max="5" width="21.83203125" style="1" customWidth="1"/>
    <col min="6" max="6" width="25.83203125" style="1" customWidth="1"/>
    <col min="7" max="7" width="20.5" style="1" customWidth="1"/>
    <col min="8" max="8" width="30.1640625" style="1" customWidth="1"/>
    <col min="9" max="9" width="16.6640625" style="1" customWidth="1"/>
    <col min="10" max="10" width="24.1640625" style="1" customWidth="1"/>
    <col min="11" max="11" width="26.5" style="1" customWidth="1"/>
    <col min="12" max="12" width="23.5" style="1" customWidth="1"/>
    <col min="13" max="13" width="24.6640625" style="1" customWidth="1"/>
    <col min="14" max="14" width="22.83203125" style="1" customWidth="1"/>
    <col min="15" max="15" width="21.5" style="1" customWidth="1"/>
    <col min="16" max="16" width="21.1640625" style="1" customWidth="1"/>
    <col min="17" max="17" width="20.6640625" style="1" customWidth="1"/>
    <col min="18" max="18" width="22.1640625" style="1" customWidth="1"/>
    <col min="19" max="19" width="52.5" style="1" customWidth="1"/>
    <col min="20" max="20" width="41.1640625" style="1" customWidth="1"/>
    <col min="21" max="16384" width="8.83203125" style="1"/>
  </cols>
  <sheetData>
    <row r="1" spans="1:20" s="18" customFormat="1" ht="16" thickBot="1" x14ac:dyDescent="0.25">
      <c r="A1" s="19" t="s">
        <v>121</v>
      </c>
    </row>
    <row r="2" spans="1:20" s="15" customFormat="1" ht="36" customHeight="1" thickBot="1" x14ac:dyDescent="0.25">
      <c r="A2" s="17" t="s">
        <v>120</v>
      </c>
      <c r="B2" s="17" t="s">
        <v>119</v>
      </c>
      <c r="C2" s="16" t="s">
        <v>118</v>
      </c>
      <c r="D2" s="16" t="s">
        <v>117</v>
      </c>
      <c r="E2" s="17" t="s">
        <v>449</v>
      </c>
      <c r="F2" s="17" t="s">
        <v>454</v>
      </c>
      <c r="G2" s="17" t="s">
        <v>391</v>
      </c>
      <c r="H2" s="17" t="s">
        <v>455</v>
      </c>
      <c r="I2" s="17" t="s">
        <v>115</v>
      </c>
      <c r="J2" s="17" t="s">
        <v>114</v>
      </c>
      <c r="K2" s="17" t="s">
        <v>113</v>
      </c>
      <c r="L2" s="17" t="s">
        <v>112</v>
      </c>
      <c r="M2" s="17" t="s">
        <v>111</v>
      </c>
      <c r="N2" s="17" t="s">
        <v>110</v>
      </c>
      <c r="O2" s="16" t="s">
        <v>109</v>
      </c>
      <c r="P2" s="16" t="s">
        <v>108</v>
      </c>
      <c r="Q2" s="16" t="s">
        <v>107</v>
      </c>
      <c r="R2" s="16" t="s">
        <v>106</v>
      </c>
      <c r="S2" s="16"/>
      <c r="T2" s="16"/>
    </row>
    <row r="3" spans="1:20" s="23" customFormat="1" ht="117" customHeight="1" thickTop="1" thickBot="1" x14ac:dyDescent="0.25">
      <c r="A3" s="23" t="s">
        <v>453</v>
      </c>
      <c r="B3" s="23">
        <v>19</v>
      </c>
      <c r="E3" s="23">
        <v>90.063900000000004</v>
      </c>
      <c r="F3" s="23" t="s">
        <v>452</v>
      </c>
      <c r="G3" s="23">
        <v>8.7874700000000008</v>
      </c>
      <c r="H3" s="23" t="s">
        <v>451</v>
      </c>
      <c r="I3" s="23">
        <v>21.6858</v>
      </c>
      <c r="J3" s="23">
        <v>34.550476668127999</v>
      </c>
      <c r="K3" s="23">
        <v>-252.17765800000001</v>
      </c>
      <c r="L3" s="23">
        <v>79.116782999999998</v>
      </c>
      <c r="M3" s="23">
        <v>331.29444100000001</v>
      </c>
      <c r="N3" s="23">
        <v>-71.023357000000004</v>
      </c>
      <c r="O3" s="23">
        <v>6.8919960000000007</v>
      </c>
      <c r="P3" s="23">
        <v>6.9825949999999999</v>
      </c>
      <c r="Q3" s="23">
        <v>6.6325736470325118</v>
      </c>
      <c r="R3" s="23">
        <v>6.8357215490108372</v>
      </c>
      <c r="S3" s="14"/>
      <c r="T3" s="14"/>
    </row>
    <row r="4" spans="1:20" s="12" customFormat="1" ht="19.5" customHeight="1" thickBot="1" x14ac:dyDescent="0.25">
      <c r="A4" s="13" t="s">
        <v>369</v>
      </c>
    </row>
    <row r="5" spans="1:20" ht="33" thickBot="1" x14ac:dyDescent="0.25">
      <c r="A5" s="15" t="s">
        <v>368</v>
      </c>
      <c r="B5" s="15" t="s">
        <v>366</v>
      </c>
      <c r="C5" s="1" t="s">
        <v>450</v>
      </c>
    </row>
    <row r="6" spans="1:20" s="26" customFormat="1" ht="16" thickTop="1" x14ac:dyDescent="0.2">
      <c r="A6" s="26">
        <v>6.93</v>
      </c>
      <c r="B6" s="26">
        <v>170</v>
      </c>
    </row>
    <row r="7" spans="1:20" ht="16" thickBot="1" x14ac:dyDescent="0.25"/>
    <row r="8" spans="1:20" s="12" customFormat="1" ht="16" thickBot="1" x14ac:dyDescent="0.25">
      <c r="A8" s="13" t="s">
        <v>103</v>
      </c>
    </row>
    <row r="11" spans="1:20" ht="16" thickBot="1" x14ac:dyDescent="0.25">
      <c r="H11" s="11" t="s">
        <v>433</v>
      </c>
      <c r="I11" s="10"/>
    </row>
    <row r="12" spans="1:20" ht="16" thickTop="1" x14ac:dyDescent="0.2">
      <c r="H12" s="25" t="s">
        <v>101</v>
      </c>
      <c r="I12" s="24">
        <v>-1.3299999999999999E-2</v>
      </c>
    </row>
    <row r="13" spans="1:20" x14ac:dyDescent="0.2">
      <c r="H13" s="7" t="s">
        <v>99</v>
      </c>
      <c r="I13" s="6">
        <v>2.1499999999999998E-2</v>
      </c>
    </row>
    <row r="23" spans="1:18" ht="16" x14ac:dyDescent="0.2">
      <c r="A23" s="1" t="s">
        <v>100</v>
      </c>
      <c r="B23" s="1" t="s">
        <v>101</v>
      </c>
      <c r="D23" s="1" t="s">
        <v>100</v>
      </c>
      <c r="E23" s="1" t="s">
        <v>99</v>
      </c>
      <c r="J23" s="5" t="s">
        <v>75</v>
      </c>
      <c r="L23" s="1" t="s">
        <v>96</v>
      </c>
      <c r="M23" s="1" t="s">
        <v>432</v>
      </c>
      <c r="N23" s="1" t="s">
        <v>97</v>
      </c>
      <c r="P23" s="1" t="s">
        <v>96</v>
      </c>
      <c r="Q23" s="1" t="s">
        <v>95</v>
      </c>
      <c r="R23" s="1" t="s">
        <v>94</v>
      </c>
    </row>
    <row r="24" spans="1:18" x14ac:dyDescent="0.2">
      <c r="A24" s="1">
        <v>0</v>
      </c>
      <c r="B24" s="1">
        <v>-33.338700000000003</v>
      </c>
      <c r="D24" s="1">
        <v>0</v>
      </c>
      <c r="E24" s="1">
        <v>-116.27419999999999</v>
      </c>
      <c r="J24" s="4">
        <f xml:space="preserve"> AVERAGE(B33:B74)</f>
        <v>-54.343359523809418</v>
      </c>
      <c r="L24" s="1" t="s">
        <v>341</v>
      </c>
      <c r="M24" s="1">
        <f>-0.0133*A33 -76.78</f>
        <v>-98.793921874804994</v>
      </c>
      <c r="N24" s="1">
        <f>B33-M24</f>
        <v>-4.867812519501058E-2</v>
      </c>
      <c r="P24" s="1" t="s">
        <v>344</v>
      </c>
      <c r="Q24" s="1">
        <f>0.0215*D33-191.7</f>
        <v>-156.98774852905498</v>
      </c>
      <c r="R24" s="1">
        <f>E33-Q24</f>
        <v>-3.9651470945017309E-2</v>
      </c>
    </row>
    <row r="25" spans="1:18" ht="16" x14ac:dyDescent="0.2">
      <c r="A25" s="1">
        <v>183.89872572300001</v>
      </c>
      <c r="B25" s="1">
        <v>-43.648699999999998</v>
      </c>
      <c r="D25" s="1">
        <v>179.39921154999999</v>
      </c>
      <c r="E25" s="1">
        <v>-132.71850000000001</v>
      </c>
      <c r="J25" s="4" t="s">
        <v>70</v>
      </c>
      <c r="L25" s="1" t="s">
        <v>337</v>
      </c>
      <c r="M25" s="1">
        <f>-0.0133*A34 -76.78</f>
        <v>-101.240086251552</v>
      </c>
      <c r="N25" s="1">
        <f>B34-M25</f>
        <v>5.7852862515519945</v>
      </c>
      <c r="P25" s="1" t="s">
        <v>340</v>
      </c>
      <c r="Q25" s="1">
        <f>0.0215*D34-191.7</f>
        <v>-153.13103898668498</v>
      </c>
      <c r="R25" s="1">
        <f>E34-Q25</f>
        <v>8.5732389866849985</v>
      </c>
    </row>
    <row r="26" spans="1:18" x14ac:dyDescent="0.2">
      <c r="A26" s="1">
        <v>367.80004784400001</v>
      </c>
      <c r="B26" s="1">
        <v>-50.8371</v>
      </c>
      <c r="D26" s="1">
        <v>358.79648681999998</v>
      </c>
      <c r="E26" s="1">
        <v>-146.57040000000001</v>
      </c>
      <c r="J26" s="4">
        <f>AVERAGE(E33:E69)</f>
        <v>-24.062605405405396</v>
      </c>
      <c r="L26" s="1" t="s">
        <v>333</v>
      </c>
      <c r="M26" s="1">
        <f>-0.0133*A35 -76.78</f>
        <v>-103.686285294217</v>
      </c>
      <c r="N26" s="1">
        <f>B35-M26</f>
        <v>18.353385294217006</v>
      </c>
      <c r="P26" s="1" t="s">
        <v>336</v>
      </c>
      <c r="Q26" s="1">
        <f>0.0215*D35-191.7</f>
        <v>-149.274370783655</v>
      </c>
      <c r="R26" s="1">
        <f>E35-Q26</f>
        <v>24.116570783655007</v>
      </c>
    </row>
    <row r="27" spans="1:18" ht="32" x14ac:dyDescent="0.2">
      <c r="A27" s="1">
        <v>551.70396748600001</v>
      </c>
      <c r="B27" s="1">
        <v>-54.411499999999997</v>
      </c>
      <c r="D27" s="1">
        <v>538.19182731599994</v>
      </c>
      <c r="E27" s="1">
        <v>-147.8082</v>
      </c>
      <c r="J27" s="4" t="s">
        <v>87</v>
      </c>
      <c r="L27" s="1" t="s">
        <v>329</v>
      </c>
      <c r="M27" s="1">
        <f>-0.0133*A36 -76.78</f>
        <v>-106.132519017829</v>
      </c>
      <c r="N27" s="1">
        <f>B36-M27</f>
        <v>36.771319017829001</v>
      </c>
      <c r="P27" s="1" t="s">
        <v>332</v>
      </c>
      <c r="Q27" s="1">
        <f>0.0215*D36-191.7</f>
        <v>-145.41774388728498</v>
      </c>
      <c r="R27" s="1">
        <f>E36-Q27</f>
        <v>32.185043887284991</v>
      </c>
    </row>
    <row r="28" spans="1:18" x14ac:dyDescent="0.2">
      <c r="A28" s="1">
        <v>735.61048576400003</v>
      </c>
      <c r="B28" s="1">
        <v>-59.052700000000002</v>
      </c>
      <c r="D28" s="1">
        <v>717.58523454299996</v>
      </c>
      <c r="E28" s="1">
        <v>-141.9281</v>
      </c>
      <c r="J28" s="4">
        <f>AVERAGE(J24,J26)</f>
        <v>-39.202982464607409</v>
      </c>
      <c r="L28" s="1" t="s">
        <v>93</v>
      </c>
      <c r="M28" s="1">
        <f>-0.0133*A37 -76.78</f>
        <v>-108.57878743715099</v>
      </c>
      <c r="N28" s="1">
        <f>B37-M28</f>
        <v>53.283887437150995</v>
      </c>
      <c r="P28" s="1" t="s">
        <v>328</v>
      </c>
      <c r="Q28" s="1">
        <f>0.0215*D37-191.7</f>
        <v>-141.56115826554</v>
      </c>
      <c r="R28" s="1">
        <f>E37-Q28</f>
        <v>25.070358265540008</v>
      </c>
    </row>
    <row r="29" spans="1:18" x14ac:dyDescent="0.2">
      <c r="A29" s="1">
        <v>919.51960379599996</v>
      </c>
      <c r="B29" s="1">
        <v>-70.043899999999994</v>
      </c>
      <c r="D29" s="1">
        <v>896.976710002</v>
      </c>
      <c r="E29" s="1">
        <v>-137.6266</v>
      </c>
      <c r="J29" s="4"/>
      <c r="L29" s="1" t="s">
        <v>91</v>
      </c>
      <c r="M29" s="1">
        <f>-0.0133*A38 -76.78</f>
        <v>-111.025090567079</v>
      </c>
      <c r="N29" s="1">
        <f>B38-M29</f>
        <v>65.230990567079004</v>
      </c>
      <c r="P29" s="1" t="s">
        <v>325</v>
      </c>
      <c r="Q29" s="1">
        <f>0.0215*D38-191.7</f>
        <v>-137.70461388595498</v>
      </c>
      <c r="R29" s="1">
        <f>E38-Q29</f>
        <v>17.110413885954983</v>
      </c>
    </row>
    <row r="30" spans="1:18" ht="48" x14ac:dyDescent="0.2">
      <c r="A30" s="1">
        <v>1103.4313227</v>
      </c>
      <c r="B30" s="1">
        <v>-82.917500000000004</v>
      </c>
      <c r="D30" s="1">
        <v>1076.3662552000001</v>
      </c>
      <c r="E30" s="1">
        <v>-138.5608</v>
      </c>
      <c r="J30" s="4" t="s">
        <v>80</v>
      </c>
      <c r="L30" s="1" t="s">
        <v>89</v>
      </c>
      <c r="M30" s="1">
        <f>-0.0133*A39 -76.78</f>
        <v>-113.47142842264199</v>
      </c>
      <c r="N30" s="1">
        <f>B39-M30</f>
        <v>77.530128422641994</v>
      </c>
      <c r="P30" s="1" t="s">
        <v>322</v>
      </c>
      <c r="Q30" s="1">
        <f>0.0215*D39-191.7</f>
        <v>-133.84811071606501</v>
      </c>
      <c r="R30" s="1">
        <f>E39-Q30</f>
        <v>21.568010716065004</v>
      </c>
    </row>
    <row r="31" spans="1:18" x14ac:dyDescent="0.2">
      <c r="A31" s="1">
        <v>1287.3456435999999</v>
      </c>
      <c r="B31" s="1">
        <v>-91.276200000000003</v>
      </c>
      <c r="D31" s="1">
        <v>1255.75387163</v>
      </c>
      <c r="E31" s="1">
        <v>-145.30709999999999</v>
      </c>
      <c r="J31" s="4"/>
      <c r="L31" s="1" t="s">
        <v>86</v>
      </c>
      <c r="M31" s="1">
        <f>-0.0133*A40 -76.78</f>
        <v>-115.91780101847</v>
      </c>
      <c r="N31" s="1">
        <f>B40-M31</f>
        <v>83.402001018470003</v>
      </c>
      <c r="P31" s="1" t="s">
        <v>212</v>
      </c>
      <c r="Q31" s="1">
        <f>0.0215*D40-191.7</f>
        <v>-129.991648723835</v>
      </c>
      <c r="R31" s="1">
        <f>E40-Q31</f>
        <v>34.338348723834997</v>
      </c>
    </row>
    <row r="32" spans="1:18" ht="16" x14ac:dyDescent="0.2">
      <c r="A32" s="1">
        <v>1471.2625676099999</v>
      </c>
      <c r="B32" s="1">
        <v>-95.445800000000006</v>
      </c>
      <c r="D32" s="1">
        <v>1435.1395608099999</v>
      </c>
      <c r="E32" s="1">
        <v>-155.74799999999999</v>
      </c>
      <c r="J32" s="4" t="s">
        <v>75</v>
      </c>
      <c r="L32" s="1" t="s">
        <v>84</v>
      </c>
      <c r="M32" s="1">
        <f>-0.0133*A41 -76.78</f>
        <v>-118.36420836972499</v>
      </c>
      <c r="N32" s="1">
        <f>B41-M32</f>
        <v>90.288908369724993</v>
      </c>
      <c r="P32" s="1" t="s">
        <v>92</v>
      </c>
      <c r="Q32" s="1">
        <f>0.0215*D41-191.7</f>
        <v>-126.135227877015</v>
      </c>
      <c r="R32" s="1">
        <f>E41-Q32</f>
        <v>49.501727877015</v>
      </c>
    </row>
    <row r="33" spans="1:18" x14ac:dyDescent="0.2">
      <c r="A33" s="1">
        <v>1655.18209585</v>
      </c>
      <c r="B33" s="1">
        <v>-98.842600000000004</v>
      </c>
      <c r="D33" s="1">
        <v>1614.5233242300001</v>
      </c>
      <c r="E33" s="1">
        <v>-157.0274</v>
      </c>
      <c r="J33" s="4">
        <f>AVERAGE(N25:N61)</f>
        <v>107.97633263063028</v>
      </c>
      <c r="L33" s="1" t="s">
        <v>82</v>
      </c>
      <c r="M33" s="1">
        <f>-0.0133*A42 -76.78</f>
        <v>-120.81065049117001</v>
      </c>
      <c r="N33" s="1">
        <f>B42-M33</f>
        <v>101.95335049117001</v>
      </c>
      <c r="P33" s="1" t="s">
        <v>90</v>
      </c>
      <c r="Q33" s="1">
        <f>0.0215*D42-191.7</f>
        <v>-122.27884814292499</v>
      </c>
      <c r="R33" s="1">
        <f>E42-Q33</f>
        <v>64.147448142924986</v>
      </c>
    </row>
    <row r="34" spans="1:18" ht="16" x14ac:dyDescent="0.2">
      <c r="A34" s="1">
        <v>1839.1042294399999</v>
      </c>
      <c r="B34" s="1">
        <v>-95.454800000000006</v>
      </c>
      <c r="D34" s="1">
        <v>1793.9051634099999</v>
      </c>
      <c r="E34" s="1">
        <v>-144.55779999999999</v>
      </c>
      <c r="J34" s="4" t="s">
        <v>70</v>
      </c>
      <c r="L34" s="1" t="s">
        <v>79</v>
      </c>
      <c r="M34" s="1">
        <f>-0.0133*A43 -76.78</f>
        <v>-123.257127397568</v>
      </c>
      <c r="N34" s="1">
        <f>B43-M34</f>
        <v>112.69652739756799</v>
      </c>
      <c r="P34" s="1" t="s">
        <v>88</v>
      </c>
      <c r="Q34" s="1">
        <f>0.0215*D43-191.7</f>
        <v>-118.422509489745</v>
      </c>
      <c r="R34" s="1">
        <f>E43-Q34</f>
        <v>73.729609489745002</v>
      </c>
    </row>
    <row r="35" spans="1:18" x14ac:dyDescent="0.2">
      <c r="A35" s="1">
        <v>2023.02896949</v>
      </c>
      <c r="B35" s="1">
        <v>-85.332899999999995</v>
      </c>
      <c r="D35" s="1">
        <v>1973.2850798300001</v>
      </c>
      <c r="E35" s="1">
        <v>-125.15779999999999</v>
      </c>
      <c r="J35" s="4">
        <f>AVERAGE(R25:R59)</f>
        <v>67.148655593781839</v>
      </c>
      <c r="L35" s="1" t="s">
        <v>77</v>
      </c>
      <c r="M35" s="1">
        <f>-0.0133*A44 -76.78</f>
        <v>-125.70363910394801</v>
      </c>
      <c r="N35" s="1">
        <f>B44-M35</f>
        <v>123.47163910394801</v>
      </c>
      <c r="P35" s="1" t="s">
        <v>85</v>
      </c>
      <c r="Q35" s="1">
        <f>0.0215*D44-191.7</f>
        <v>-114.56621188500999</v>
      </c>
      <c r="R35" s="1">
        <f>E44-Q35</f>
        <v>81.941311885009995</v>
      </c>
    </row>
    <row r="36" spans="1:18" ht="32" x14ac:dyDescent="0.2">
      <c r="A36" s="1">
        <v>2206.9563171300001</v>
      </c>
      <c r="B36" s="1">
        <v>-69.361199999999997</v>
      </c>
      <c r="D36" s="1">
        <v>2152.6630750099998</v>
      </c>
      <c r="E36" s="1">
        <v>-113.23269999999999</v>
      </c>
      <c r="J36" s="4" t="s">
        <v>65</v>
      </c>
      <c r="L36" s="1" t="s">
        <v>74</v>
      </c>
      <c r="M36" s="1">
        <f>-0.0133*A45 -76.78</f>
        <v>-128.15018562520601</v>
      </c>
      <c r="N36" s="1">
        <f>B45-M36</f>
        <v>135.36028562520602</v>
      </c>
      <c r="P36" s="1" t="s">
        <v>83</v>
      </c>
      <c r="Q36" s="1">
        <f>0.0215*D45-191.7</f>
        <v>-110.70995529603999</v>
      </c>
      <c r="R36" s="1">
        <f>E45-Q36</f>
        <v>85.712155296039995</v>
      </c>
    </row>
    <row r="37" spans="1:18" x14ac:dyDescent="0.2">
      <c r="A37" s="1">
        <v>2390.8862734700001</v>
      </c>
      <c r="B37" s="1">
        <v>-55.294899999999998</v>
      </c>
      <c r="D37" s="1">
        <v>2332.03915044</v>
      </c>
      <c r="E37" s="1">
        <v>-116.49079999999999</v>
      </c>
      <c r="J37" s="59">
        <f>AVERAGE(J33,J35)</f>
        <v>87.562494112206053</v>
      </c>
      <c r="L37" s="1" t="s">
        <v>72</v>
      </c>
      <c r="M37" s="1">
        <f>-0.0133*A46 -76.78</f>
        <v>-130.59676697610499</v>
      </c>
      <c r="N37" s="1">
        <f>B46-M37</f>
        <v>145.33746697610499</v>
      </c>
      <c r="P37" s="1" t="s">
        <v>81</v>
      </c>
      <c r="Q37" s="1">
        <f>0.0215*D46-191.7</f>
        <v>-106.85373969122999</v>
      </c>
      <c r="R37" s="1">
        <f>E46-Q37</f>
        <v>88.995239691229983</v>
      </c>
    </row>
    <row r="38" spans="1:18" x14ac:dyDescent="0.2">
      <c r="A38" s="1">
        <v>2574.8188396300002</v>
      </c>
      <c r="B38" s="1">
        <v>-45.7941</v>
      </c>
      <c r="D38" s="1">
        <v>2511.41330763</v>
      </c>
      <c r="E38" s="1">
        <v>-120.5942</v>
      </c>
      <c r="L38" s="1" t="s">
        <v>69</v>
      </c>
      <c r="M38" s="1">
        <f>-0.0133*A47 -76.78</f>
        <v>-133.04338317167401</v>
      </c>
      <c r="N38" s="1">
        <f>B47-M38</f>
        <v>156.43048317167401</v>
      </c>
      <c r="P38" s="1" t="s">
        <v>78</v>
      </c>
      <c r="Q38" s="1">
        <f>0.0215*D47-191.7</f>
        <v>-102.99756503789999</v>
      </c>
      <c r="R38" s="1">
        <f>E47-Q38</f>
        <v>92.10506503789999</v>
      </c>
    </row>
    <row r="39" spans="1:18" x14ac:dyDescent="0.2">
      <c r="A39" s="1">
        <v>2758.7540167400002</v>
      </c>
      <c r="B39" s="1">
        <v>-35.941299999999998</v>
      </c>
      <c r="D39" s="1">
        <v>2690.7855480899998</v>
      </c>
      <c r="E39" s="1">
        <v>-112.2801</v>
      </c>
      <c r="L39" s="1" t="s">
        <v>67</v>
      </c>
      <c r="M39" s="1">
        <f>-0.0133*A48 -76.78</f>
        <v>-135.49003422667599</v>
      </c>
      <c r="N39" s="1">
        <f>B48-M39</f>
        <v>162.573434226676</v>
      </c>
      <c r="P39" s="1" t="s">
        <v>76</v>
      </c>
      <c r="Q39" s="1">
        <f>0.0215*D48-191.7</f>
        <v>-99.14143130379999</v>
      </c>
      <c r="R39" s="1">
        <f>E48-Q39</f>
        <v>97.184531303799986</v>
      </c>
    </row>
    <row r="40" spans="1:18" x14ac:dyDescent="0.2">
      <c r="A40" s="1">
        <v>2942.6918059</v>
      </c>
      <c r="B40" s="1">
        <v>-32.515799999999999</v>
      </c>
      <c r="D40" s="1">
        <v>2870.1558733100001</v>
      </c>
      <c r="E40" s="1">
        <v>-95.653300000000002</v>
      </c>
      <c r="L40" s="1" t="s">
        <v>64</v>
      </c>
      <c r="M40" s="1">
        <f>-0.0133*A49 -76.78</f>
        <v>-137.93672015613998</v>
      </c>
      <c r="N40" s="1">
        <f>B49-M40</f>
        <v>162.17952015613997</v>
      </c>
      <c r="P40" s="1" t="s">
        <v>73</v>
      </c>
      <c r="Q40" s="1">
        <f>0.0215*D49-191.7</f>
        <v>-95.285338456679995</v>
      </c>
      <c r="R40" s="1">
        <f>E49-Q40</f>
        <v>101.50963845667999</v>
      </c>
    </row>
    <row r="41" spans="1:18" x14ac:dyDescent="0.2">
      <c r="A41" s="1">
        <v>3126.6322082500001</v>
      </c>
      <c r="B41" s="1">
        <v>-28.075299999999999</v>
      </c>
      <c r="D41" s="1">
        <v>3049.5242847899999</v>
      </c>
      <c r="E41" s="1">
        <v>-76.633499999999998</v>
      </c>
      <c r="L41" s="1" t="s">
        <v>62</v>
      </c>
      <c r="M41" s="1">
        <f>-0.0133*A50 -76.78</f>
        <v>-140.383440974829</v>
      </c>
      <c r="N41" s="1">
        <f>B50-M41</f>
        <v>165.63704097482901</v>
      </c>
      <c r="P41" s="1" t="s">
        <v>71</v>
      </c>
      <c r="Q41" s="1">
        <f>0.0215*D50-191.7</f>
        <v>-91.429286464290001</v>
      </c>
      <c r="R41" s="1">
        <f>E50-Q41</f>
        <v>105.26788646429</v>
      </c>
    </row>
    <row r="42" spans="1:18" x14ac:dyDescent="0.2">
      <c r="A42" s="1">
        <v>3310.5752249000002</v>
      </c>
      <c r="B42" s="1">
        <v>-18.857299999999999</v>
      </c>
      <c r="D42" s="1">
        <v>3228.8907840500001</v>
      </c>
      <c r="E42" s="1">
        <v>-58.131399999999999</v>
      </c>
      <c r="L42" s="1" t="s">
        <v>60</v>
      </c>
      <c r="M42" s="1">
        <f>-0.0133*A51 -76.78</f>
        <v>-142.83019669777201</v>
      </c>
      <c r="N42" s="1">
        <f>B51-M42</f>
        <v>171.96059669777202</v>
      </c>
      <c r="P42" s="1" t="s">
        <v>68</v>
      </c>
      <c r="Q42" s="1">
        <f>0.0215*D51-191.7</f>
        <v>-87.573275294164986</v>
      </c>
      <c r="R42" s="1">
        <f>E51-Q42</f>
        <v>104.46237529416499</v>
      </c>
    </row>
    <row r="43" spans="1:18" x14ac:dyDescent="0.2">
      <c r="A43" s="1">
        <v>3494.5208569599999</v>
      </c>
      <c r="B43" s="1">
        <v>-10.560600000000001</v>
      </c>
      <c r="D43" s="1">
        <v>3408.25537257</v>
      </c>
      <c r="E43" s="1">
        <v>-44.692900000000002</v>
      </c>
      <c r="L43" s="1" t="s">
        <v>58</v>
      </c>
      <c r="M43" s="1">
        <f>-0.0133*A52 -76.78</f>
        <v>-145.27698733973199</v>
      </c>
      <c r="N43" s="1">
        <f>B52-M43</f>
        <v>171.258587339732</v>
      </c>
      <c r="P43" s="1" t="s">
        <v>66</v>
      </c>
      <c r="Q43" s="1">
        <f>0.0215*D52-191.7</f>
        <v>-83.717304914270002</v>
      </c>
      <c r="R43" s="1">
        <f>E52-Q43</f>
        <v>99.833904914269993</v>
      </c>
    </row>
    <row r="44" spans="1:18" x14ac:dyDescent="0.2">
      <c r="A44" s="1">
        <v>3678.4691055600001</v>
      </c>
      <c r="B44" s="1">
        <v>-2.2320000000000002</v>
      </c>
      <c r="D44" s="1">
        <v>3587.6180518599999</v>
      </c>
      <c r="E44" s="1">
        <v>-32.624899999999997</v>
      </c>
      <c r="L44" s="1" t="s">
        <v>56</v>
      </c>
      <c r="M44" s="1">
        <f>-0.0133*A53 -76.78</f>
        <v>-147.72381291573799</v>
      </c>
      <c r="N44" s="1">
        <f>B53-M44</f>
        <v>165.36041291573798</v>
      </c>
      <c r="P44" s="1" t="s">
        <v>63</v>
      </c>
      <c r="Q44" s="1">
        <f>0.0215*D53-191.7</f>
        <v>-79.861375292354992</v>
      </c>
      <c r="R44" s="1">
        <f>E53-Q44</f>
        <v>94.954075292354986</v>
      </c>
    </row>
    <row r="45" spans="1:18" x14ac:dyDescent="0.2">
      <c r="A45" s="1">
        <v>3862.4199718199998</v>
      </c>
      <c r="B45" s="1">
        <v>7.2100999999999997</v>
      </c>
      <c r="D45" s="1">
        <v>3766.9788234399998</v>
      </c>
      <c r="E45" s="1">
        <v>-24.997800000000002</v>
      </c>
      <c r="L45" s="1" t="s">
        <v>54</v>
      </c>
      <c r="M45" s="1">
        <f>-0.0133*A54 -76.78</f>
        <v>-150.170673440553</v>
      </c>
      <c r="N45" s="1">
        <f>B54-M45</f>
        <v>159.18987344055301</v>
      </c>
      <c r="P45" s="1" t="s">
        <v>61</v>
      </c>
      <c r="Q45" s="1">
        <f>0.0215*D54-191.7</f>
        <v>-76.005486395954989</v>
      </c>
      <c r="R45" s="1">
        <f>E54-Q45</f>
        <v>91.43488639595499</v>
      </c>
    </row>
    <row r="46" spans="1:18" x14ac:dyDescent="0.2">
      <c r="A46" s="1">
        <v>4046.3734568499999</v>
      </c>
      <c r="B46" s="1">
        <v>14.7407</v>
      </c>
      <c r="D46" s="1">
        <v>3946.33768878</v>
      </c>
      <c r="E46" s="1">
        <v>-17.858499999999999</v>
      </c>
      <c r="L46" s="1" t="s">
        <v>52</v>
      </c>
      <c r="M46" s="1">
        <f>-0.0133*A55 -76.78</f>
        <v>-152.617568929073</v>
      </c>
      <c r="N46" s="1">
        <f>B55-M46</f>
        <v>156.07246892907301</v>
      </c>
      <c r="P46" s="1" t="s">
        <v>59</v>
      </c>
      <c r="Q46" s="1">
        <f>0.0215*D55-191.7</f>
        <v>-72.149638193034988</v>
      </c>
      <c r="R46" s="1">
        <f>E55-Q46</f>
        <v>89.486238193034993</v>
      </c>
    </row>
    <row r="47" spans="1:18" x14ac:dyDescent="0.2">
      <c r="A47" s="1">
        <v>4230.3295617800004</v>
      </c>
      <c r="B47" s="1">
        <v>23.3871</v>
      </c>
      <c r="D47" s="1">
        <v>4125.6946494000003</v>
      </c>
      <c r="E47" s="1">
        <v>-10.8925</v>
      </c>
      <c r="L47" s="1" t="s">
        <v>50</v>
      </c>
      <c r="M47" s="1">
        <f>-0.0133*A56 -76.78</f>
        <v>-155.06449939632699</v>
      </c>
      <c r="N47" s="1">
        <f>B56-M47</f>
        <v>155.50249939632198</v>
      </c>
      <c r="P47" s="1" t="s">
        <v>57</v>
      </c>
      <c r="Q47" s="1">
        <f>0.0215*D56-191.7</f>
        <v>-68.293830651130008</v>
      </c>
      <c r="R47" s="1">
        <f>E56-Q47</f>
        <v>87.802730651130005</v>
      </c>
    </row>
    <row r="48" spans="1:18" x14ac:dyDescent="0.2">
      <c r="A48" s="1">
        <v>4414.28828772</v>
      </c>
      <c r="B48" s="1">
        <v>27.083400000000001</v>
      </c>
      <c r="D48" s="1">
        <v>4305.0497068000004</v>
      </c>
      <c r="E48" s="1">
        <v>-1.9569000000000001</v>
      </c>
      <c r="L48" s="1" t="s">
        <v>48</v>
      </c>
      <c r="M48" s="1">
        <f>-0.0133*A57 -76.78</f>
        <v>-157.511464856945</v>
      </c>
      <c r="N48" s="1">
        <f>B57-M48</f>
        <v>154.71396485694498</v>
      </c>
      <c r="P48" s="1" t="s">
        <v>55</v>
      </c>
      <c r="Q48" s="1">
        <f>0.0215*D57-191.7</f>
        <v>-64.438063737989992</v>
      </c>
      <c r="R48" s="1">
        <f>E57-Q48</f>
        <v>84.806263737989994</v>
      </c>
    </row>
    <row r="49" spans="1:18" x14ac:dyDescent="0.2">
      <c r="A49" s="1">
        <v>4598.2496357999999</v>
      </c>
      <c r="B49" s="1">
        <v>24.242799999999999</v>
      </c>
      <c r="D49" s="1">
        <v>4484.4028624800003</v>
      </c>
      <c r="E49" s="1">
        <v>6.2243000000000004</v>
      </c>
      <c r="L49" s="1" t="s">
        <v>46</v>
      </c>
      <c r="M49" s="1">
        <f>-0.0133*A58 -76.78</f>
        <v>-159.95846532622198</v>
      </c>
      <c r="N49" s="1">
        <f>B58-M49</f>
        <v>151.75516532623197</v>
      </c>
      <c r="P49" s="1" t="s">
        <v>53</v>
      </c>
      <c r="Q49" s="1">
        <f>0.0215*D58-191.7</f>
        <v>-60.582337421580007</v>
      </c>
      <c r="R49" s="1">
        <f>E58-Q49</f>
        <v>80.610637421580009</v>
      </c>
    </row>
    <row r="50" spans="1:18" x14ac:dyDescent="0.2">
      <c r="A50" s="1">
        <v>4782.2136071300001</v>
      </c>
      <c r="B50" s="1">
        <v>25.253599999999999</v>
      </c>
      <c r="D50" s="1">
        <v>4663.7541179399996</v>
      </c>
      <c r="E50" s="1">
        <v>13.8386</v>
      </c>
      <c r="L50" s="1" t="s">
        <v>44</v>
      </c>
      <c r="M50" s="1">
        <f>-0.0133*A59 -76.78</f>
        <v>-162.405500818788</v>
      </c>
      <c r="N50" s="1">
        <f>B59-M50</f>
        <v>145.683900818788</v>
      </c>
      <c r="P50" s="1" t="s">
        <v>51</v>
      </c>
      <c r="Q50" s="1">
        <f>0.0215*D59-191.7</f>
        <v>-56.726651669435</v>
      </c>
      <c r="R50" s="1">
        <f>E59-Q50</f>
        <v>76.978851669435002</v>
      </c>
    </row>
    <row r="51" spans="1:18" x14ac:dyDescent="0.2">
      <c r="A51" s="1">
        <v>4966.1802028399998</v>
      </c>
      <c r="B51" s="1">
        <v>29.130400000000002</v>
      </c>
      <c r="D51" s="1">
        <v>4843.1034746900004</v>
      </c>
      <c r="E51" s="1">
        <v>16.889099999999999</v>
      </c>
      <c r="L51" s="1" t="s">
        <v>42</v>
      </c>
      <c r="M51" s="1">
        <f>-0.0133*A60 -76.78</f>
        <v>-164.85257134953901</v>
      </c>
      <c r="N51" s="1">
        <f>B60-M51</f>
        <v>140.65157134953901</v>
      </c>
      <c r="P51" s="1" t="s">
        <v>49</v>
      </c>
      <c r="Q51" s="1">
        <f>0.0215*D60-191.7</f>
        <v>-52.871006449090004</v>
      </c>
      <c r="R51" s="1">
        <f>E60-Q51</f>
        <v>73.032606449089997</v>
      </c>
    </row>
    <row r="52" spans="1:18" x14ac:dyDescent="0.2">
      <c r="A52" s="1">
        <v>5150.1494240399998</v>
      </c>
      <c r="B52" s="1">
        <v>25.9816</v>
      </c>
      <c r="D52" s="1">
        <v>5022.4509342199999</v>
      </c>
      <c r="E52" s="1">
        <v>16.116599999999998</v>
      </c>
      <c r="L52" s="1" t="s">
        <v>40</v>
      </c>
      <c r="M52" s="1">
        <f>-0.0133*A61 -76.78</f>
        <v>-167.299676933504</v>
      </c>
      <c r="N52" s="1">
        <f>B61-M52</f>
        <v>134.098276933504</v>
      </c>
      <c r="P52" s="1" t="s">
        <v>47</v>
      </c>
      <c r="Q52" s="1">
        <f>0.0215*D61-191.7</f>
        <v>-49.01540172872501</v>
      </c>
      <c r="R52" s="1">
        <f>E61-Q52</f>
        <v>69.741101728725013</v>
      </c>
    </row>
    <row r="53" spans="1:18" x14ac:dyDescent="0.2">
      <c r="A53" s="1">
        <v>5334.12127186</v>
      </c>
      <c r="B53" s="1">
        <v>17.636600000000001</v>
      </c>
      <c r="D53" s="1">
        <v>5201.7964980300003</v>
      </c>
      <c r="E53" s="1">
        <v>15.092700000000001</v>
      </c>
      <c r="L53" s="1" t="s">
        <v>38</v>
      </c>
      <c r="M53" s="1">
        <f>-0.0133*A62 -76.78</f>
        <v>-169.74681758557898</v>
      </c>
      <c r="N53" s="1">
        <f>B62-M53</f>
        <v>122.87521758557898</v>
      </c>
      <c r="P53" s="1" t="s">
        <v>45</v>
      </c>
      <c r="Q53" s="1">
        <f>0.0215*D62-191.7</f>
        <v>-45.159837475875008</v>
      </c>
      <c r="R53" s="1">
        <f>E62-Q53</f>
        <v>67.205737475875011</v>
      </c>
    </row>
    <row r="54" spans="1:18" x14ac:dyDescent="0.2">
      <c r="A54" s="1">
        <v>5518.0957474099996</v>
      </c>
      <c r="B54" s="1">
        <v>9.0191999999999997</v>
      </c>
      <c r="D54" s="1">
        <v>5381.1401676300002</v>
      </c>
      <c r="E54" s="1">
        <v>15.429399999999999</v>
      </c>
      <c r="L54" s="1" t="s">
        <v>36</v>
      </c>
      <c r="M54" s="1">
        <f>-0.0133*A63 -76.78</f>
        <v>-172.193993320527</v>
      </c>
      <c r="N54" s="1">
        <f>B63-M54</f>
        <v>109.455093320527</v>
      </c>
      <c r="P54" s="1" t="s">
        <v>43</v>
      </c>
      <c r="Q54" s="1">
        <f>0.0215*D63-191.7</f>
        <v>-41.304313658289999</v>
      </c>
      <c r="R54" s="1">
        <f>E63-Q54</f>
        <v>67.897513658289995</v>
      </c>
    </row>
    <row r="55" spans="1:18" x14ac:dyDescent="0.2">
      <c r="A55" s="1">
        <v>5702.0728518100004</v>
      </c>
      <c r="B55" s="1">
        <v>3.4548999999999999</v>
      </c>
      <c r="D55" s="1">
        <v>5560.4819445100002</v>
      </c>
      <c r="E55" s="1">
        <v>17.336600000000001</v>
      </c>
      <c r="L55" s="1" t="s">
        <v>34</v>
      </c>
      <c r="M55" s="1">
        <f>-0.0133*A64 -76.78</f>
        <v>-174.64120415337698</v>
      </c>
      <c r="N55" s="1">
        <f>B64-M55</f>
        <v>90.968504153376969</v>
      </c>
      <c r="P55" s="1" t="s">
        <v>41</v>
      </c>
      <c r="Q55" s="1">
        <f>0.0215*D64-191.7</f>
        <v>-37.448830243934992</v>
      </c>
      <c r="R55" s="1">
        <f>E64-Q55</f>
        <v>71.839430243934999</v>
      </c>
    </row>
    <row r="56" spans="1:18" x14ac:dyDescent="0.2">
      <c r="A56" s="1">
        <v>5886.0525861899996</v>
      </c>
      <c r="B56" s="1">
        <v>0.437999999995</v>
      </c>
      <c r="D56" s="1">
        <v>5739.8218301799998</v>
      </c>
      <c r="E56" s="1">
        <v>19.508900000000001</v>
      </c>
      <c r="L56" s="1" t="s">
        <v>32</v>
      </c>
      <c r="M56" s="1">
        <f>-0.0133*A65 -76.78</f>
        <v>-177.088450098892</v>
      </c>
      <c r="N56" s="1">
        <f>B65-M56</f>
        <v>72.532750098891995</v>
      </c>
      <c r="P56" s="1" t="s">
        <v>39</v>
      </c>
      <c r="Q56" s="1">
        <f>0.0215*D65-191.7</f>
        <v>-33.593387200129996</v>
      </c>
      <c r="R56" s="1">
        <f>E65-Q56</f>
        <v>70.809987200129996</v>
      </c>
    </row>
    <row r="57" spans="1:18" x14ac:dyDescent="0.2">
      <c r="A57" s="1">
        <v>6070.03495165</v>
      </c>
      <c r="B57" s="1">
        <v>-2.7974999999999999</v>
      </c>
      <c r="D57" s="1">
        <v>5919.1598261400004</v>
      </c>
      <c r="E57" s="1">
        <v>20.368200000000002</v>
      </c>
      <c r="L57" s="1" t="s">
        <v>30</v>
      </c>
      <c r="M57" s="1">
        <f>-0.0133*A66 -76.78</f>
        <v>-179.53573117223399</v>
      </c>
      <c r="N57" s="1">
        <f>B66-M57</f>
        <v>61.245131172233997</v>
      </c>
      <c r="P57" s="1" t="s">
        <v>37</v>
      </c>
      <c r="Q57" s="1">
        <f>0.0215*D66-191.7</f>
        <v>-29.737984495055002</v>
      </c>
      <c r="R57" s="1">
        <f>E66-Q57</f>
        <v>56.973084495055005</v>
      </c>
    </row>
    <row r="58" spans="1:18" x14ac:dyDescent="0.2">
      <c r="A58" s="1">
        <v>6254.0199493399996</v>
      </c>
      <c r="B58" s="1">
        <v>-8.2032999999899996</v>
      </c>
      <c r="D58" s="1">
        <v>6098.4959338799999</v>
      </c>
      <c r="E58" s="1">
        <v>20.028300000000002</v>
      </c>
      <c r="L58" s="1" t="s">
        <v>28</v>
      </c>
      <c r="M58" s="1">
        <f>-0.0133*A67 -76.78</f>
        <v>-181.98304738803301</v>
      </c>
      <c r="N58" s="1">
        <f>B67-M58</f>
        <v>55.472347388033015</v>
      </c>
      <c r="P58" s="1" t="s">
        <v>35</v>
      </c>
      <c r="Q58" s="1">
        <f>0.0215*D67-191.7</f>
        <v>-25.882622096245001</v>
      </c>
      <c r="R58" s="1">
        <f>E67-Q58</f>
        <v>39.055022096244997</v>
      </c>
    </row>
    <row r="59" spans="1:18" x14ac:dyDescent="0.2">
      <c r="A59" s="1">
        <v>6438.0075803600002</v>
      </c>
      <c r="B59" s="1">
        <v>-16.721599999999999</v>
      </c>
      <c r="D59" s="1">
        <v>6277.8301549099997</v>
      </c>
      <c r="E59" s="1">
        <v>20.252199999999998</v>
      </c>
      <c r="L59" s="1" t="s">
        <v>26</v>
      </c>
      <c r="M59" s="1">
        <f>-0.0133*A68 -76.78</f>
        <v>-184.430398761318</v>
      </c>
      <c r="N59" s="1">
        <f>B68-M59</f>
        <v>45.284598761317994</v>
      </c>
      <c r="P59" s="1" t="s">
        <v>33</v>
      </c>
      <c r="Q59" s="1">
        <f>0.0215*D68-191.7</f>
        <v>-22.02729997145002</v>
      </c>
      <c r="R59" s="1">
        <f>E68-Q59</f>
        <v>20.221899971450021</v>
      </c>
    </row>
    <row r="60" spans="1:18" x14ac:dyDescent="0.2">
      <c r="A60" s="1">
        <v>6621.9978458300002</v>
      </c>
      <c r="B60" s="1">
        <v>-24.201000000000001</v>
      </c>
      <c r="D60" s="1">
        <v>6457.1624907400001</v>
      </c>
      <c r="E60" s="1">
        <v>20.1616</v>
      </c>
      <c r="L60" s="1" t="s">
        <v>24</v>
      </c>
      <c r="M60" s="1">
        <f>-0.0133*A69 -76.78</f>
        <v>-186.87778530711799</v>
      </c>
      <c r="N60" s="1">
        <f>B69-M60</f>
        <v>26.066185307117991</v>
      </c>
      <c r="P60" s="1" t="s">
        <v>31</v>
      </c>
      <c r="Q60" s="1">
        <f>0.0215*D69-191.7</f>
        <v>-18.172018088635014</v>
      </c>
      <c r="R60" s="1">
        <f>E69-Q60</f>
        <v>-0.18248191136498804</v>
      </c>
    </row>
    <row r="61" spans="1:18" x14ac:dyDescent="0.2">
      <c r="A61" s="1">
        <v>6805.9907468800002</v>
      </c>
      <c r="B61" s="1">
        <v>-33.2014</v>
      </c>
      <c r="D61" s="1">
        <v>6636.49294285</v>
      </c>
      <c r="E61" s="1">
        <v>20.7257</v>
      </c>
      <c r="L61" s="1" t="s">
        <v>22</v>
      </c>
      <c r="M61" s="1">
        <f>-0.0133*A70 -76.78</f>
        <v>-189.32520704006299</v>
      </c>
      <c r="N61" s="1">
        <f>B70-M61</f>
        <v>8.6915070400629872</v>
      </c>
    </row>
    <row r="62" spans="1:18" x14ac:dyDescent="0.2">
      <c r="A62" s="1">
        <v>6989.9862846300002</v>
      </c>
      <c r="B62" s="1">
        <v>-46.871600000000001</v>
      </c>
      <c r="D62" s="1">
        <v>6815.8215127499998</v>
      </c>
      <c r="E62" s="1">
        <v>22.0459</v>
      </c>
      <c r="L62" s="1" t="s">
        <v>20</v>
      </c>
      <c r="M62" s="1">
        <f>-0.0133*A71 -76.78</f>
        <v>-191.772663975315</v>
      </c>
      <c r="N62" s="1">
        <f>B71-M62</f>
        <v>-3.4443360246850148</v>
      </c>
    </row>
    <row r="63" spans="1:18" x14ac:dyDescent="0.2">
      <c r="A63" s="1">
        <v>7173.9844601900004</v>
      </c>
      <c r="B63" s="1">
        <v>-62.738900000000001</v>
      </c>
      <c r="D63" s="1">
        <v>6995.14820194</v>
      </c>
      <c r="E63" s="1">
        <v>26.5932</v>
      </c>
      <c r="L63" s="1" t="s">
        <v>18</v>
      </c>
      <c r="M63" s="1">
        <f>-0.0133*A72 -76.78</f>
        <v>-194.22015612777</v>
      </c>
      <c r="N63" s="1">
        <f>B72-M63</f>
        <v>-9.0582438722300083</v>
      </c>
    </row>
    <row r="64" spans="1:18" x14ac:dyDescent="0.2">
      <c r="A64" s="1">
        <v>7357.9852746899996</v>
      </c>
      <c r="B64" s="1">
        <v>-83.672700000000006</v>
      </c>
      <c r="D64" s="1">
        <v>7174.4730119100004</v>
      </c>
      <c r="E64" s="1">
        <v>34.390599999999999</v>
      </c>
      <c r="L64" s="1" t="s">
        <v>16</v>
      </c>
      <c r="M64" s="1">
        <f>-0.0133*A73 -76.78</f>
        <v>-196.66768351219099</v>
      </c>
      <c r="N64" s="1">
        <f>B73-M64</f>
        <v>-8.8326164878090196</v>
      </c>
    </row>
    <row r="65" spans="1:14" x14ac:dyDescent="0.2">
      <c r="A65" s="1">
        <v>7541.9887292399999</v>
      </c>
      <c r="B65" s="1">
        <v>-104.5557</v>
      </c>
      <c r="D65" s="1">
        <v>7353.7959441800003</v>
      </c>
      <c r="E65" s="1">
        <v>37.2166</v>
      </c>
      <c r="L65" s="1" t="s">
        <v>14</v>
      </c>
      <c r="M65" s="1">
        <f>-0.0133*A74 -76.78</f>
        <v>-199.115246143474</v>
      </c>
      <c r="N65" s="1">
        <f>B74-M65</f>
        <v>-0.26965385652599139</v>
      </c>
    </row>
    <row r="66" spans="1:14" x14ac:dyDescent="0.2">
      <c r="A66" s="1">
        <v>7725.99482498</v>
      </c>
      <c r="B66" s="1">
        <v>-118.2906</v>
      </c>
      <c r="D66" s="1">
        <v>7533.1170002299996</v>
      </c>
      <c r="E66" s="1">
        <v>27.235099999999999</v>
      </c>
    </row>
    <row r="67" spans="1:14" x14ac:dyDescent="0.2">
      <c r="A67" s="1">
        <v>7910.0035630100001</v>
      </c>
      <c r="B67" s="1">
        <v>-126.5107</v>
      </c>
      <c r="D67" s="1">
        <v>7712.4361815700004</v>
      </c>
      <c r="E67" s="1">
        <v>13.1724</v>
      </c>
    </row>
    <row r="68" spans="1:14" x14ac:dyDescent="0.2">
      <c r="A68" s="1">
        <v>8094.0149444600002</v>
      </c>
      <c r="B68" s="1">
        <v>-139.14580000000001</v>
      </c>
      <c r="D68" s="1">
        <v>7891.7534896999996</v>
      </c>
      <c r="E68" s="1">
        <v>-1.8053999999999999</v>
      </c>
    </row>
    <row r="69" spans="1:14" x14ac:dyDescent="0.2">
      <c r="A69" s="1">
        <v>8278.02897046</v>
      </c>
      <c r="B69" s="1">
        <v>-160.8116</v>
      </c>
      <c r="D69" s="1">
        <v>8071.0689261099997</v>
      </c>
      <c r="E69" s="1">
        <v>-18.354500000000002</v>
      </c>
    </row>
    <row r="70" spans="1:14" x14ac:dyDescent="0.2">
      <c r="A70" s="1">
        <v>8462.0456421100007</v>
      </c>
      <c r="B70" s="1">
        <v>-180.6337</v>
      </c>
      <c r="D70" s="1">
        <v>8250.3824923100001</v>
      </c>
      <c r="E70" s="1">
        <v>-37.446899999999999</v>
      </c>
    </row>
    <row r="71" spans="1:14" x14ac:dyDescent="0.2">
      <c r="A71" s="1">
        <v>8646.0649605500003</v>
      </c>
      <c r="B71" s="1">
        <v>-195.21700000000001</v>
      </c>
      <c r="D71" s="1">
        <v>8429.6941898000005</v>
      </c>
      <c r="E71" s="1">
        <v>-51.163499999999999</v>
      </c>
    </row>
    <row r="72" spans="1:14" x14ac:dyDescent="0.2">
      <c r="A72" s="1">
        <v>8830.0869268999995</v>
      </c>
      <c r="B72" s="1">
        <v>-203.2784</v>
      </c>
      <c r="D72" s="1">
        <v>8609.0040200700005</v>
      </c>
      <c r="E72" s="1">
        <v>-51.5931</v>
      </c>
    </row>
    <row r="73" spans="1:14" x14ac:dyDescent="0.2">
      <c r="A73" s="1">
        <v>9014.1115422700004</v>
      </c>
      <c r="B73" s="1">
        <v>-205.50030000000001</v>
      </c>
      <c r="D73" s="1">
        <v>8788.3119846200007</v>
      </c>
      <c r="E73" s="1">
        <v>-38.7042</v>
      </c>
    </row>
    <row r="74" spans="1:14" x14ac:dyDescent="0.2">
      <c r="A74" s="1">
        <v>9198.1388077800002</v>
      </c>
      <c r="B74" s="1">
        <v>-199.38489999999999</v>
      </c>
      <c r="D74" s="1">
        <v>8967.6180849499997</v>
      </c>
      <c r="E74" s="1">
        <v>-20.896599999999999</v>
      </c>
    </row>
    <row r="75" spans="1:14" x14ac:dyDescent="0.2">
      <c r="A75" s="1">
        <v>9382.1687245699995</v>
      </c>
      <c r="B75" s="1">
        <v>-195.95169999999999</v>
      </c>
      <c r="D75" s="1">
        <v>9146.9223225599999</v>
      </c>
      <c r="E75" s="1">
        <v>-0.36000000000100002</v>
      </c>
    </row>
    <row r="76" spans="1:14" x14ac:dyDescent="0.2">
      <c r="A76" s="1">
        <v>9566.2012937399995</v>
      </c>
      <c r="B76" s="1">
        <v>-193.6497</v>
      </c>
      <c r="D76" s="1">
        <v>9326.2246989600008</v>
      </c>
      <c r="E76" s="1">
        <v>18.071000000000002</v>
      </c>
    </row>
    <row r="77" spans="1:14" x14ac:dyDescent="0.2">
      <c r="A77" s="1">
        <v>9750.23651642</v>
      </c>
      <c r="B77" s="1">
        <v>-177.0258</v>
      </c>
      <c r="D77" s="1">
        <v>9505.5252156299994</v>
      </c>
      <c r="E77" s="1">
        <v>32.3262</v>
      </c>
    </row>
    <row r="78" spans="1:14" x14ac:dyDescent="0.2">
      <c r="A78" s="1">
        <v>9934.2743937399991</v>
      </c>
      <c r="B78" s="1">
        <v>-148.20169999999999</v>
      </c>
      <c r="D78" s="1">
        <v>9684.8238740800007</v>
      </c>
      <c r="E78" s="1">
        <v>42.136699999999998</v>
      </c>
    </row>
    <row r="79" spans="1:14" x14ac:dyDescent="0.2">
      <c r="A79" s="1">
        <v>10118.3149268</v>
      </c>
      <c r="B79" s="1">
        <v>-128.77199999999999</v>
      </c>
      <c r="D79" s="1">
        <v>9864.1206758000008</v>
      </c>
      <c r="E79" s="1">
        <v>47.055999999999997</v>
      </c>
    </row>
    <row r="80" spans="1:14" x14ac:dyDescent="0.2">
      <c r="A80" s="1">
        <v>10302.3581168</v>
      </c>
      <c r="B80" s="1">
        <v>-119.30670000000001</v>
      </c>
      <c r="D80" s="1">
        <v>10043.415622300001</v>
      </c>
      <c r="E80" s="1">
        <v>48.794600000000003</v>
      </c>
    </row>
    <row r="81" spans="1:5" x14ac:dyDescent="0.2">
      <c r="A81" s="1">
        <v>10486.403964700001</v>
      </c>
      <c r="B81" s="1">
        <v>-114.4889</v>
      </c>
      <c r="D81" s="1">
        <v>10222.7087151</v>
      </c>
      <c r="E81" s="1">
        <v>46.4178</v>
      </c>
    </row>
    <row r="82" spans="1:5" x14ac:dyDescent="0.2">
      <c r="A82" s="1">
        <v>10670.452471799999</v>
      </c>
      <c r="B82" s="1">
        <v>-113.1758</v>
      </c>
    </row>
    <row r="83" spans="1:5" x14ac:dyDescent="0.2">
      <c r="A83" s="1">
        <v>10854.503639099999</v>
      </c>
      <c r="B83" s="1">
        <v>-113.3663</v>
      </c>
    </row>
    <row r="84" spans="1:5" x14ac:dyDescent="0.2">
      <c r="A84" s="1">
        <v>11038.5574677</v>
      </c>
      <c r="B84" s="1">
        <v>-106.4846</v>
      </c>
    </row>
    <row r="85" spans="1:5" x14ac:dyDescent="0.2">
      <c r="A85" s="1">
        <v>11222.613958899999</v>
      </c>
      <c r="B85" s="1">
        <v>-99.311599999999999</v>
      </c>
    </row>
  </sheetData>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1A99C-471A-E84B-806D-853F2113F2E9}">
  <dimension ref="A1:T74"/>
  <sheetViews>
    <sheetView topLeftCell="A2" workbookViewId="0">
      <selection activeCell="V39" sqref="V39"/>
    </sheetView>
  </sheetViews>
  <sheetFormatPr baseColWidth="10" defaultColWidth="8.83203125" defaultRowHeight="15" x14ac:dyDescent="0.2"/>
  <cols>
    <col min="1" max="1" width="13.5" style="1" customWidth="1"/>
    <col min="2" max="2" width="14" style="1" customWidth="1"/>
    <col min="3" max="3" width="25.6640625" style="1" customWidth="1"/>
    <col min="4" max="4" width="25.33203125" style="1" customWidth="1"/>
    <col min="5" max="5" width="20.5" style="1" customWidth="1"/>
    <col min="6" max="6" width="27.6640625" style="1" customWidth="1"/>
    <col min="7" max="7" width="20.33203125" style="1" customWidth="1"/>
    <col min="8" max="8" width="29.6640625" style="1" customWidth="1"/>
    <col min="9" max="9" width="32.5" style="1" customWidth="1"/>
    <col min="10" max="10" width="27.5" style="1" customWidth="1"/>
    <col min="11" max="11" width="22" style="1" customWidth="1"/>
    <col min="12" max="12" width="19.5" style="1" customWidth="1"/>
    <col min="13" max="13" width="22.83203125" style="1" customWidth="1"/>
    <col min="14" max="14" width="22.1640625" style="1" customWidth="1"/>
    <col min="15" max="15" width="20.1640625" style="1" customWidth="1"/>
    <col min="16" max="17" width="18.83203125" style="1" customWidth="1"/>
    <col min="18" max="18" width="21.83203125" style="1" customWidth="1"/>
    <col min="19" max="19" width="42.83203125" style="1" customWidth="1"/>
    <col min="20" max="20" width="32.1640625" style="1" customWidth="1"/>
    <col min="21" max="16384" width="8.83203125" style="1"/>
  </cols>
  <sheetData>
    <row r="1" spans="1:20" s="18" customFormat="1" ht="16" thickBot="1" x14ac:dyDescent="0.25">
      <c r="A1" s="19" t="s">
        <v>121</v>
      </c>
    </row>
    <row r="2" spans="1:20" s="15" customFormat="1" ht="36" customHeight="1" thickBot="1" x14ac:dyDescent="0.25">
      <c r="A2" s="17" t="s">
        <v>120</v>
      </c>
      <c r="B2" s="17" t="s">
        <v>119</v>
      </c>
      <c r="C2" s="16" t="s">
        <v>118</v>
      </c>
      <c r="D2" s="16" t="s">
        <v>117</v>
      </c>
      <c r="E2" s="17" t="s">
        <v>437</v>
      </c>
      <c r="F2" s="17" t="s">
        <v>438</v>
      </c>
      <c r="G2" s="17" t="s">
        <v>391</v>
      </c>
      <c r="H2" s="17" t="s">
        <v>439</v>
      </c>
      <c r="I2" s="17" t="s">
        <v>115</v>
      </c>
      <c r="J2" s="17" t="s">
        <v>114</v>
      </c>
      <c r="K2" s="17" t="s">
        <v>113</v>
      </c>
      <c r="L2" s="17" t="s">
        <v>112</v>
      </c>
      <c r="M2" s="17" t="s">
        <v>111</v>
      </c>
      <c r="N2" s="17" t="s">
        <v>110</v>
      </c>
      <c r="O2" s="16" t="s">
        <v>109</v>
      </c>
      <c r="P2" s="16" t="s">
        <v>108</v>
      </c>
      <c r="Q2" s="16" t="s">
        <v>107</v>
      </c>
      <c r="R2" s="16" t="s">
        <v>106</v>
      </c>
      <c r="S2" s="16"/>
      <c r="T2" s="16"/>
    </row>
    <row r="3" spans="1:20" s="14" customFormat="1" ht="105.75" customHeight="1" thickTop="1" thickBot="1" x14ac:dyDescent="0.25">
      <c r="A3" s="14" t="s">
        <v>436</v>
      </c>
      <c r="B3" s="14">
        <v>15</v>
      </c>
      <c r="E3" s="14">
        <v>91.386799999999994</v>
      </c>
      <c r="F3" s="14" t="s">
        <v>435</v>
      </c>
      <c r="G3" s="14">
        <v>12.973100000000001</v>
      </c>
      <c r="H3" s="14" t="s">
        <v>434</v>
      </c>
      <c r="I3" s="14">
        <v>15.6252</v>
      </c>
      <c r="J3" s="14">
        <v>18.130773946798001</v>
      </c>
      <c r="K3" s="14">
        <v>-127.793869</v>
      </c>
      <c r="L3" s="14">
        <v>167.45236199999999</v>
      </c>
      <c r="M3" s="14">
        <v>295.24623100000002</v>
      </c>
      <c r="N3" s="14">
        <v>24.553619999999999</v>
      </c>
      <c r="O3" s="14">
        <v>4.9886612000000001</v>
      </c>
      <c r="P3" s="14">
        <v>4.8515305</v>
      </c>
      <c r="Q3" s="14">
        <v>4.8046663115888952</v>
      </c>
      <c r="R3" s="14">
        <v>4.8816193371962981</v>
      </c>
    </row>
    <row r="4" spans="1:20" s="12" customFormat="1" ht="16" thickBot="1" x14ac:dyDescent="0.25">
      <c r="A4" s="13" t="s">
        <v>103</v>
      </c>
    </row>
    <row r="6" spans="1:20" ht="16" thickBot="1" x14ac:dyDescent="0.25">
      <c r="H6" s="11" t="s">
        <v>433</v>
      </c>
      <c r="I6" s="10"/>
    </row>
    <row r="7" spans="1:20" ht="16" thickTop="1" x14ac:dyDescent="0.2">
      <c r="H7" s="25" t="s">
        <v>101</v>
      </c>
      <c r="I7" s="24">
        <v>-2.0999999999999999E-3</v>
      </c>
    </row>
    <row r="8" spans="1:20" x14ac:dyDescent="0.2">
      <c r="H8" s="7" t="s">
        <v>99</v>
      </c>
      <c r="I8" s="6">
        <v>2.3099999999999999E-2</v>
      </c>
    </row>
    <row r="18" spans="1:17" x14ac:dyDescent="0.2">
      <c r="A18" s="1" t="s">
        <v>100</v>
      </c>
      <c r="B18" s="1" t="s">
        <v>101</v>
      </c>
      <c r="D18" s="1" t="s">
        <v>100</v>
      </c>
      <c r="E18" s="1" t="s">
        <v>99</v>
      </c>
      <c r="I18" s="31" t="s">
        <v>75</v>
      </c>
      <c r="K18" s="1" t="s">
        <v>96</v>
      </c>
      <c r="L18" s="1" t="s">
        <v>432</v>
      </c>
      <c r="M18" s="1" t="s">
        <v>97</v>
      </c>
      <c r="O18" s="1" t="s">
        <v>96</v>
      </c>
      <c r="P18" s="1" t="s">
        <v>95</v>
      </c>
      <c r="Q18" s="1" t="s">
        <v>94</v>
      </c>
    </row>
    <row r="19" spans="1:17" x14ac:dyDescent="0.2">
      <c r="A19" s="1">
        <v>0</v>
      </c>
      <c r="B19" s="1">
        <v>-139.77440000000001</v>
      </c>
      <c r="D19" s="1">
        <v>0</v>
      </c>
      <c r="E19" s="1">
        <v>-53.5458</v>
      </c>
      <c r="I19" s="22">
        <f xml:space="preserve"> AVERAGE(B33:B60)</f>
        <v>48.963396428571393</v>
      </c>
      <c r="K19" s="1" t="s">
        <v>341</v>
      </c>
      <c r="L19" s="1">
        <f>-0.0021*A33-61.02</f>
        <v>-66.383798772380999</v>
      </c>
      <c r="M19" s="1">
        <f>B33-L19</f>
        <v>6.8698772380997752E-2</v>
      </c>
      <c r="O19" s="1" t="s">
        <v>340</v>
      </c>
      <c r="P19" s="1">
        <f>0.0231*D34-176.91</f>
        <v>-113.25182525098501</v>
      </c>
      <c r="Q19" s="1">
        <f>E34-P19</f>
        <v>-6.7474749014991175E-2</v>
      </c>
    </row>
    <row r="20" spans="1:17" x14ac:dyDescent="0.2">
      <c r="A20" s="1">
        <v>182.462127482</v>
      </c>
      <c r="B20" s="1">
        <v>-144.52629999999999</v>
      </c>
      <c r="D20" s="1">
        <v>183.68902154599999</v>
      </c>
      <c r="E20" s="1">
        <v>-60.555300000000003</v>
      </c>
      <c r="I20" s="22" t="s">
        <v>70</v>
      </c>
      <c r="K20" s="1" t="s">
        <v>337</v>
      </c>
      <c r="L20" s="1">
        <f>-0.0021*A34-61.02</f>
        <v>-66.766878917073001</v>
      </c>
      <c r="M20" s="1">
        <f>B34-L20</f>
        <v>18.259278917073004</v>
      </c>
      <c r="O20" s="1" t="s">
        <v>336</v>
      </c>
      <c r="P20" s="1">
        <f>0.0231*D35-176.91</f>
        <v>-109.00718913642</v>
      </c>
      <c r="Q20" s="1">
        <f>E35-P20</f>
        <v>11.958689136419991</v>
      </c>
    </row>
    <row r="21" spans="1:17" x14ac:dyDescent="0.2">
      <c r="A21" s="1">
        <v>364.92117355599999</v>
      </c>
      <c r="B21" s="1">
        <v>-145.54179999999999</v>
      </c>
      <c r="D21" s="1">
        <v>367.38213040599999</v>
      </c>
      <c r="E21" s="1">
        <v>-70.752799999999993</v>
      </c>
      <c r="I21" s="22">
        <f>AVERAGE(E34:E61)</f>
        <v>63.60576428571428</v>
      </c>
      <c r="K21" s="1" t="s">
        <v>333</v>
      </c>
      <c r="L21" s="1">
        <f>-0.0021*A35-61.02</f>
        <v>-67.149952632405004</v>
      </c>
      <c r="M21" s="1">
        <f>B35-L21</f>
        <v>34.155952632405004</v>
      </c>
      <c r="O21" s="1" t="s">
        <v>332</v>
      </c>
      <c r="P21" s="1">
        <f>0.0231*D36-176.91</f>
        <v>-104.762458110423</v>
      </c>
      <c r="Q21" s="1">
        <f>E36-P21</f>
        <v>24.029958110422996</v>
      </c>
    </row>
    <row r="22" spans="1:17" x14ac:dyDescent="0.2">
      <c r="A22" s="1">
        <v>547.37713963399995</v>
      </c>
      <c r="B22" s="1">
        <v>-134.73599999999999</v>
      </c>
      <c r="D22" s="1">
        <v>551.07932801000004</v>
      </c>
      <c r="E22" s="1">
        <v>-79.447500000000005</v>
      </c>
      <c r="I22" s="22" t="s">
        <v>87</v>
      </c>
      <c r="K22" s="1" t="s">
        <v>329</v>
      </c>
      <c r="L22" s="1">
        <f>-0.0021*A36-61.02</f>
        <v>-67.533019921337996</v>
      </c>
      <c r="M22" s="1">
        <f>B36-L22</f>
        <v>41.097219921337995</v>
      </c>
      <c r="O22" s="1" t="s">
        <v>328</v>
      </c>
      <c r="P22" s="1">
        <f>0.0231*D37-176.91</f>
        <v>-100.51763213973</v>
      </c>
      <c r="Q22" s="1">
        <f>E37-P22</f>
        <v>32.572632139730004</v>
      </c>
    </row>
    <row r="23" spans="1:17" x14ac:dyDescent="0.2">
      <c r="A23" s="1">
        <v>729.83002713300004</v>
      </c>
      <c r="B23" s="1">
        <v>-106.85209999999999</v>
      </c>
      <c r="D23" s="1">
        <v>734.78061577999995</v>
      </c>
      <c r="E23" s="1">
        <v>-95.262500000000003</v>
      </c>
      <c r="I23" s="22">
        <f>AVERAGE(I19,I21)</f>
        <v>56.284580357142836</v>
      </c>
      <c r="K23" s="1" t="s">
        <v>93</v>
      </c>
      <c r="L23" s="1">
        <f>-0.0021*A37-61.02</f>
        <v>-67.916080786853996</v>
      </c>
      <c r="M23" s="1">
        <f>B37-L23</f>
        <v>50.785580786853998</v>
      </c>
      <c r="O23" s="1" t="s">
        <v>325</v>
      </c>
      <c r="P23" s="1">
        <f>0.0231*D38-176.91</f>
        <v>-96.272711191077008</v>
      </c>
      <c r="Q23" s="1">
        <f>E38-P23</f>
        <v>49.290411191077006</v>
      </c>
    </row>
    <row r="24" spans="1:17" x14ac:dyDescent="0.2">
      <c r="A24" s="1">
        <v>912.27983746699999</v>
      </c>
      <c r="B24" s="1">
        <v>-73.835099999999997</v>
      </c>
      <c r="D24" s="1">
        <v>918.48599514900002</v>
      </c>
      <c r="E24" s="1">
        <v>-96.449100000000001</v>
      </c>
      <c r="I24" s="22"/>
      <c r="K24" s="1" t="s">
        <v>91</v>
      </c>
      <c r="L24" s="1">
        <f>-0.0021*A38-61.02</f>
        <v>-68.299135231914008</v>
      </c>
      <c r="M24" s="1">
        <f>B38-L24</f>
        <v>66.070335231914001</v>
      </c>
      <c r="O24" s="1" t="s">
        <v>322</v>
      </c>
      <c r="P24" s="1">
        <f>0.0231*D39-176.91</f>
        <v>-92.027695232124003</v>
      </c>
      <c r="Q24" s="1">
        <f>E39-P24</f>
        <v>75.75779523212401</v>
      </c>
    </row>
    <row r="25" spans="1:17" ht="32" x14ac:dyDescent="0.2">
      <c r="A25" s="1">
        <v>1094.72657205</v>
      </c>
      <c r="B25" s="1">
        <v>-48.7012</v>
      </c>
      <c r="D25" s="1">
        <v>1102.19546754</v>
      </c>
      <c r="E25" s="1">
        <v>-88.192999999999998</v>
      </c>
      <c r="I25" s="4" t="s">
        <v>80</v>
      </c>
      <c r="K25" s="1" t="s">
        <v>89</v>
      </c>
      <c r="L25" s="1">
        <f>-0.0021*A39-61.02</f>
        <v>-68.682183259479004</v>
      </c>
      <c r="M25" s="1">
        <f>B39-L25</f>
        <v>85.400983259479005</v>
      </c>
      <c r="O25" s="1" t="s">
        <v>212</v>
      </c>
      <c r="P25" s="1">
        <f>0.0231*D40-176.91</f>
        <v>-87.782584229145002</v>
      </c>
      <c r="Q25" s="1">
        <f>E40-P25</f>
        <v>103.340284229145</v>
      </c>
    </row>
    <row r="26" spans="1:17" x14ac:dyDescent="0.2">
      <c r="A26" s="1">
        <v>1277.1702323100001</v>
      </c>
      <c r="B26" s="1">
        <v>-40.547199999999997</v>
      </c>
      <c r="D26" s="1">
        <v>1285.9090343800001</v>
      </c>
      <c r="E26" s="1">
        <v>-88.854399999999998</v>
      </c>
      <c r="I26" s="22"/>
      <c r="K26" s="1" t="s">
        <v>86</v>
      </c>
      <c r="L26" s="1">
        <f>-0.0021*A40-61.02</f>
        <v>-69.065224872531005</v>
      </c>
      <c r="M26" s="1">
        <f>B40-L26</f>
        <v>105.019224872531</v>
      </c>
      <c r="O26" s="1" t="s">
        <v>92</v>
      </c>
      <c r="P26" s="1">
        <f>0.0231*D41-176.91</f>
        <v>-83.537378149568994</v>
      </c>
      <c r="Q26" s="1">
        <f>E41-P26</f>
        <v>126.33747814956899</v>
      </c>
    </row>
    <row r="27" spans="1:17" x14ac:dyDescent="0.2">
      <c r="A27" s="1">
        <v>1459.61081964</v>
      </c>
      <c r="B27" s="1">
        <v>-32.514699999999998</v>
      </c>
      <c r="D27" s="1">
        <v>1469.6266971</v>
      </c>
      <c r="E27" s="1">
        <v>-101.75579999999999</v>
      </c>
      <c r="I27" s="22" t="s">
        <v>75</v>
      </c>
      <c r="K27" s="1" t="s">
        <v>84</v>
      </c>
      <c r="L27" s="1">
        <f>-0.0021*A41-61.02</f>
        <v>-69.448260074052001</v>
      </c>
      <c r="M27" s="1">
        <f>B41-L27</f>
        <v>124.297160074052</v>
      </c>
      <c r="O27" s="1" t="s">
        <v>90</v>
      </c>
      <c r="P27" s="1">
        <f>0.0231*D42-176.91</f>
        <v>-79.292076960131993</v>
      </c>
      <c r="Q27" s="1">
        <f>E42-P27</f>
        <v>145.20517696013201</v>
      </c>
    </row>
    <row r="28" spans="1:17" x14ac:dyDescent="0.2">
      <c r="A28" s="1">
        <v>1642.04833547</v>
      </c>
      <c r="B28" s="1">
        <v>-22.191299999999998</v>
      </c>
      <c r="D28" s="1">
        <v>1653.34845713</v>
      </c>
      <c r="E28" s="1">
        <v>-115.114</v>
      </c>
      <c r="I28" s="22">
        <f>AVERAGE(M19:M46)</f>
        <v>120.51802708929941</v>
      </c>
      <c r="K28" s="1" t="s">
        <v>82</v>
      </c>
      <c r="L28" s="1">
        <f>-0.0021*A42-61.02</f>
        <v>-69.831288866961003</v>
      </c>
      <c r="M28" s="1">
        <f>B42-L28</f>
        <v>145.570388866961</v>
      </c>
      <c r="O28" s="1" t="s">
        <v>88</v>
      </c>
      <c r="P28" s="1">
        <f>0.0231*D43-176.91</f>
        <v>-75.046680628031993</v>
      </c>
      <c r="Q28" s="1">
        <f>E43-P28</f>
        <v>163.98238062803199</v>
      </c>
    </row>
    <row r="29" spans="1:17" x14ac:dyDescent="0.2">
      <c r="A29" s="1">
        <v>1824.4827812200001</v>
      </c>
      <c r="B29" s="1">
        <v>-30.709</v>
      </c>
      <c r="D29" s="1">
        <v>1837.07431589</v>
      </c>
      <c r="E29" s="1">
        <v>-115.0234</v>
      </c>
      <c r="I29" s="22" t="s">
        <v>70</v>
      </c>
      <c r="K29" s="1" t="s">
        <v>79</v>
      </c>
      <c r="L29" s="1">
        <f>-0.0021*A43-61.02</f>
        <v>-70.214311254261006</v>
      </c>
      <c r="M29" s="1">
        <f>B43-L29</f>
        <v>166.69341125426101</v>
      </c>
      <c r="O29" s="1" t="s">
        <v>85</v>
      </c>
      <c r="P29" s="1">
        <f>0.0231*D44-176.91</f>
        <v>-70.801189120005006</v>
      </c>
      <c r="Q29" s="1">
        <f>E44-P29</f>
        <v>176.38028912000499</v>
      </c>
    </row>
    <row r="30" spans="1:17" x14ac:dyDescent="0.2">
      <c r="A30" s="1">
        <v>2006.9141582899999</v>
      </c>
      <c r="B30" s="1">
        <v>-57.651899999999998</v>
      </c>
      <c r="D30" s="1">
        <v>2020.8042748099999</v>
      </c>
      <c r="E30" s="1">
        <v>-108.2379</v>
      </c>
      <c r="I30" s="22">
        <f>AVERAGE(Q20:Q45)</f>
        <v>128.74974170074418</v>
      </c>
      <c r="K30" s="1" t="s">
        <v>77</v>
      </c>
      <c r="L30" s="1">
        <f>-0.0021*A44-61.02</f>
        <v>-70.59732723891301</v>
      </c>
      <c r="M30" s="1">
        <f>B44-L30</f>
        <v>176.81222723891301</v>
      </c>
      <c r="O30" s="1" t="s">
        <v>83</v>
      </c>
      <c r="P30" s="1">
        <f>0.0231*D45-176.91</f>
        <v>-66.555602403248997</v>
      </c>
      <c r="Q30" s="1">
        <f>E45-P30</f>
        <v>179.055702403249</v>
      </c>
    </row>
    <row r="31" spans="1:17" x14ac:dyDescent="0.2">
      <c r="A31" s="1">
        <v>2189.3424681000001</v>
      </c>
      <c r="B31" s="1">
        <v>-77.898799999999994</v>
      </c>
      <c r="D31" s="1">
        <v>2204.5383353100001</v>
      </c>
      <c r="E31" s="1">
        <v>-106.651</v>
      </c>
      <c r="I31" s="22" t="s">
        <v>65</v>
      </c>
      <c r="K31" s="1" t="s">
        <v>74</v>
      </c>
      <c r="L31" s="1">
        <f>-0.0021*A45-61.02</f>
        <v>-70.980336823898995</v>
      </c>
      <c r="M31" s="1">
        <f>B45-L31</f>
        <v>181.014036823899</v>
      </c>
      <c r="O31" s="1" t="s">
        <v>81</v>
      </c>
      <c r="P31" s="1">
        <f>0.0231*D46-176.91</f>
        <v>-62.309920444499994</v>
      </c>
      <c r="Q31" s="1">
        <f>E46-P31</f>
        <v>180.23792044449999</v>
      </c>
    </row>
    <row r="32" spans="1:17" x14ac:dyDescent="0.2">
      <c r="A32" s="1">
        <v>2371.76771207</v>
      </c>
      <c r="B32" s="1">
        <v>-78.354500000000002</v>
      </c>
      <c r="D32" s="1">
        <v>2388.2764988399999</v>
      </c>
      <c r="E32" s="1">
        <v>-113.1892</v>
      </c>
      <c r="I32" s="30">
        <f>AVERAGE(I28,I30)</f>
        <v>124.63388439502179</v>
      </c>
      <c r="K32" s="1" t="s">
        <v>72</v>
      </c>
      <c r="L32" s="1">
        <f>-0.0021*A46-61.02</f>
        <v>-71.363340012159</v>
      </c>
      <c r="M32" s="1">
        <f>B46-L32</f>
        <v>187.17534001215898</v>
      </c>
      <c r="O32" s="1" t="s">
        <v>78</v>
      </c>
      <c r="P32" s="1">
        <f>0.0231*D47-176.91</f>
        <v>-58.064143211187002</v>
      </c>
      <c r="Q32" s="1">
        <f>E47-P32</f>
        <v>190.06354321118701</v>
      </c>
    </row>
    <row r="33" spans="1:17" x14ac:dyDescent="0.2">
      <c r="A33" s="1">
        <v>2554.1898916099999</v>
      </c>
      <c r="B33" s="1">
        <v>-66.315100000000001</v>
      </c>
      <c r="D33" s="1">
        <v>2572.0187668100002</v>
      </c>
      <c r="E33" s="1">
        <v>-118.1075</v>
      </c>
      <c r="K33" s="1" t="s">
        <v>69</v>
      </c>
      <c r="L33" s="1">
        <f>-0.0021*A47-61.02</f>
        <v>-71.746336806654</v>
      </c>
      <c r="M33" s="1">
        <f>B47-L33</f>
        <v>197.29823680665402</v>
      </c>
      <c r="O33" s="1" t="s">
        <v>76</v>
      </c>
      <c r="P33" s="1">
        <f>0.0231*D48-176.91</f>
        <v>-53.81827066958401</v>
      </c>
      <c r="Q33" s="1">
        <f>E48-P33</f>
        <v>199.74827066958403</v>
      </c>
    </row>
    <row r="34" spans="1:17" x14ac:dyDescent="0.2">
      <c r="A34" s="1">
        <v>2736.6090081299999</v>
      </c>
      <c r="B34" s="1">
        <v>-48.507599999999996</v>
      </c>
      <c r="D34" s="1">
        <v>2755.7651406499999</v>
      </c>
      <c r="E34" s="1">
        <v>-113.3193</v>
      </c>
      <c r="K34" s="1" t="s">
        <v>67</v>
      </c>
      <c r="L34" s="1">
        <f>-0.0021*A48-61.02</f>
        <v>-72.129327210387004</v>
      </c>
      <c r="M34" s="1">
        <f>B48-L34</f>
        <v>210.750027210387</v>
      </c>
      <c r="O34" s="1" t="s">
        <v>73</v>
      </c>
      <c r="P34" s="1">
        <f>0.0231*D49-176.91</f>
        <v>-49.572302787119995</v>
      </c>
      <c r="Q34" s="1">
        <f>E49-P34</f>
        <v>204.86050278711997</v>
      </c>
    </row>
    <row r="35" spans="1:17" x14ac:dyDescent="0.2">
      <c r="A35" s="1">
        <v>2919.02506305</v>
      </c>
      <c r="B35" s="1">
        <v>-32.994</v>
      </c>
      <c r="D35" s="1">
        <v>2939.5156218000002</v>
      </c>
      <c r="E35" s="1">
        <v>-97.048500000000004</v>
      </c>
      <c r="K35" s="1" t="s">
        <v>64</v>
      </c>
      <c r="L35" s="1">
        <f>-0.0021*A49-61.02</f>
        <v>-72.512311226319</v>
      </c>
      <c r="M35" s="1">
        <f>B49-L35</f>
        <v>225.18971122631899</v>
      </c>
      <c r="O35" s="1" t="s">
        <v>71</v>
      </c>
      <c r="P35" s="1">
        <f>0.0231*D50-176.91</f>
        <v>-45.326239530762024</v>
      </c>
      <c r="Q35" s="1">
        <f>E50-P35</f>
        <v>195.37973953076204</v>
      </c>
    </row>
    <row r="36" spans="1:17" x14ac:dyDescent="0.2">
      <c r="A36" s="1">
        <v>3101.4380577799998</v>
      </c>
      <c r="B36" s="1">
        <v>-26.4358</v>
      </c>
      <c r="D36" s="1">
        <v>3123.2702116700002</v>
      </c>
      <c r="E36" s="1">
        <v>-80.732500000000002</v>
      </c>
      <c r="K36" s="1" t="s">
        <v>62</v>
      </c>
      <c r="L36" s="1">
        <f>-0.0021*A50-61.02</f>
        <v>-72.895288857368996</v>
      </c>
      <c r="M36" s="1">
        <f>B50-L36</f>
        <v>236.08148885736901</v>
      </c>
      <c r="O36" s="1" t="s">
        <v>68</v>
      </c>
      <c r="P36" s="1">
        <f>0.0231*D51-176.91</f>
        <v>-41.080080867014999</v>
      </c>
      <c r="Q36" s="1">
        <f>E51-P36</f>
        <v>179.936980867015</v>
      </c>
    </row>
    <row r="37" spans="1:17" x14ac:dyDescent="0.2">
      <c r="A37" s="1">
        <v>3283.8479937400002</v>
      </c>
      <c r="B37" s="1">
        <v>-17.130500000000001</v>
      </c>
      <c r="D37" s="1">
        <v>3307.0289117000002</v>
      </c>
      <c r="E37" s="1">
        <v>-67.944999999999993</v>
      </c>
      <c r="K37" s="1" t="s">
        <v>60</v>
      </c>
      <c r="L37" s="1">
        <f>-0.0021*A51-61.02</f>
        <v>-73.278260106561007</v>
      </c>
      <c r="M37" s="1">
        <f>B51-L37</f>
        <v>232.117660106561</v>
      </c>
      <c r="O37" s="1" t="s">
        <v>66</v>
      </c>
      <c r="P37" s="1">
        <f>0.0231*D52-176.91</f>
        <v>-36.833826763307997</v>
      </c>
      <c r="Q37" s="1">
        <f>E52-P37</f>
        <v>172.68262676330801</v>
      </c>
    </row>
    <row r="38" spans="1:17" x14ac:dyDescent="0.2">
      <c r="A38" s="1">
        <v>3466.25487234</v>
      </c>
      <c r="B38" s="1">
        <v>-2.2288000000000001</v>
      </c>
      <c r="D38" s="1">
        <v>3490.79172333</v>
      </c>
      <c r="E38" s="1">
        <v>-46.982300000000002</v>
      </c>
      <c r="K38" s="1" t="s">
        <v>58</v>
      </c>
      <c r="L38" s="1">
        <f>-0.0021*A52-61.02</f>
        <v>-73.661224976813998</v>
      </c>
      <c r="M38" s="1">
        <f>B52-L38</f>
        <v>206.06262497681399</v>
      </c>
      <c r="O38" s="1" t="s">
        <v>63</v>
      </c>
      <c r="P38" s="1">
        <f>0.0231*D53-176.91</f>
        <v>-32.587477186377015</v>
      </c>
      <c r="Q38" s="1">
        <f>E53-P38</f>
        <v>173.20217718637701</v>
      </c>
    </row>
    <row r="39" spans="1:17" x14ac:dyDescent="0.2">
      <c r="A39" s="1">
        <v>3648.6586949900002</v>
      </c>
      <c r="B39" s="1">
        <v>16.718800000000002</v>
      </c>
      <c r="D39" s="1">
        <v>3674.5586479600001</v>
      </c>
      <c r="E39" s="1">
        <v>-16.2699</v>
      </c>
      <c r="K39" s="1" t="s">
        <v>56</v>
      </c>
      <c r="L39" s="1">
        <f>-0.0021*A53-61.02</f>
        <v>-74.044183471131007</v>
      </c>
      <c r="M39" s="1">
        <f>B53-L39</f>
        <v>171.80998347113101</v>
      </c>
      <c r="O39" s="1" t="s">
        <v>61</v>
      </c>
      <c r="P39" s="1">
        <f>0.0231*D54-176.91</f>
        <v>-28.341032103189008</v>
      </c>
      <c r="Q39" s="1">
        <f>E54-P39</f>
        <v>171.618332103189</v>
      </c>
    </row>
    <row r="40" spans="1:17" x14ac:dyDescent="0.2">
      <c r="A40" s="1">
        <v>3831.0594631099998</v>
      </c>
      <c r="B40" s="1">
        <v>35.954000000000001</v>
      </c>
      <c r="D40" s="1">
        <v>3858.3296870499998</v>
      </c>
      <c r="E40" s="1">
        <v>15.557700000000001</v>
      </c>
      <c r="K40" s="1" t="s">
        <v>54</v>
      </c>
      <c r="L40" s="1">
        <f>-0.0021*A54-61.02</f>
        <v>-74.427135592452004</v>
      </c>
      <c r="M40" s="1">
        <f>B54-L40</f>
        <v>145.71873559245199</v>
      </c>
      <c r="O40" s="1" t="s">
        <v>59</v>
      </c>
      <c r="P40" s="1">
        <f>0.0231*D55-176.91</f>
        <v>-24.094491480710985</v>
      </c>
      <c r="Q40" s="1">
        <f>E55-P40</f>
        <v>155.714691480711</v>
      </c>
    </row>
    <row r="41" spans="1:17" x14ac:dyDescent="0.2">
      <c r="A41" s="1">
        <v>4013.4571781200002</v>
      </c>
      <c r="B41" s="1">
        <v>54.8489</v>
      </c>
      <c r="D41" s="1">
        <v>4042.1048420100001</v>
      </c>
      <c r="E41" s="1">
        <v>42.8001</v>
      </c>
      <c r="K41" s="1" t="s">
        <v>52</v>
      </c>
      <c r="L41" s="1">
        <f>-0.0021*A55-61.02</f>
        <v>-74.810081343738005</v>
      </c>
      <c r="M41" s="1">
        <f>B55-L41</f>
        <v>124.02528134373802</v>
      </c>
      <c r="O41" s="1" t="s">
        <v>57</v>
      </c>
      <c r="P41" s="1">
        <f>0.0231*D56-176.91</f>
        <v>-19.847855285909986</v>
      </c>
      <c r="Q41" s="1">
        <f>E56-P41</f>
        <v>138.50445528590998</v>
      </c>
    </row>
    <row r="42" spans="1:17" x14ac:dyDescent="0.2">
      <c r="A42" s="1">
        <v>4195.8518414099999</v>
      </c>
      <c r="B42" s="1">
        <v>75.739099999999993</v>
      </c>
      <c r="D42" s="1">
        <v>4225.8841142800002</v>
      </c>
      <c r="E42" s="1">
        <v>65.9131</v>
      </c>
      <c r="K42" s="1" t="s">
        <v>50</v>
      </c>
      <c r="L42" s="1">
        <f>-0.0021*A56-61.02</f>
        <v>-75.193020727971003</v>
      </c>
      <c r="M42" s="1">
        <f>B56-L42</f>
        <v>102.71072072797101</v>
      </c>
      <c r="O42" s="1" t="s">
        <v>55</v>
      </c>
      <c r="P42" s="1">
        <f>0.0231*D57-176.91</f>
        <v>-15.60112348552201</v>
      </c>
      <c r="Q42" s="1">
        <f>E57-P42</f>
        <v>115.94822348552201</v>
      </c>
    </row>
    <row r="43" spans="1:17" x14ac:dyDescent="0.2">
      <c r="A43" s="1">
        <v>4378.2434544099997</v>
      </c>
      <c r="B43" s="1">
        <v>96.479100000000003</v>
      </c>
      <c r="D43" s="1">
        <v>4409.6675052800001</v>
      </c>
      <c r="E43" s="1">
        <v>88.935699999999997</v>
      </c>
      <c r="K43" s="1" t="s">
        <v>48</v>
      </c>
      <c r="L43" s="1">
        <f>-0.0021*A57-61.02</f>
        <v>-75.575953748111999</v>
      </c>
      <c r="M43" s="1">
        <f>B57-L43</f>
        <v>76.288553748110999</v>
      </c>
      <c r="O43" s="1" t="s">
        <v>53</v>
      </c>
      <c r="P43" s="1">
        <f>0.0231*D58-176.91</f>
        <v>-11.354296046744992</v>
      </c>
      <c r="Q43" s="1">
        <f>E58-P43</f>
        <v>88.545696046744993</v>
      </c>
    </row>
    <row r="44" spans="1:17" x14ac:dyDescent="0.2">
      <c r="A44" s="1">
        <v>4560.6320185300001</v>
      </c>
      <c r="B44" s="1">
        <v>106.2149</v>
      </c>
      <c r="D44" s="1">
        <v>4593.4550164499997</v>
      </c>
      <c r="E44" s="1">
        <v>105.5791</v>
      </c>
      <c r="K44" s="1" t="s">
        <v>46</v>
      </c>
      <c r="L44" s="1">
        <f>-0.0021*A58-61.02</f>
        <v>-75.958880407121995</v>
      </c>
      <c r="M44" s="1">
        <f>B58-L44</f>
        <v>46.057680407121993</v>
      </c>
      <c r="O44" s="1" t="s">
        <v>51</v>
      </c>
      <c r="P44" s="1">
        <f>0.0231*D59-176.91</f>
        <v>-7.107372936314988</v>
      </c>
      <c r="Q44" s="1">
        <f>E59-P44</f>
        <v>61.588272936314986</v>
      </c>
    </row>
    <row r="45" spans="1:17" x14ac:dyDescent="0.2">
      <c r="A45" s="1">
        <v>4743.0175351899998</v>
      </c>
      <c r="B45" s="1">
        <v>110.0337</v>
      </c>
      <c r="D45" s="1">
        <v>4777.2466492100002</v>
      </c>
      <c r="E45" s="1">
        <v>112.5001</v>
      </c>
      <c r="K45" s="1" t="s">
        <v>44</v>
      </c>
      <c r="L45" s="1">
        <f>-0.0021*A59-61.02</f>
        <v>-76.341800707961994</v>
      </c>
      <c r="M45" s="1">
        <f>B59-L45</f>
        <v>17.773000707961991</v>
      </c>
      <c r="O45" s="1" t="s">
        <v>49</v>
      </c>
      <c r="P45" s="1">
        <f>0.0231*D60-176.91</f>
        <v>-2.8603541211990091</v>
      </c>
      <c r="Q45" s="1">
        <f>E60-P45</f>
        <v>31.551054121199009</v>
      </c>
    </row>
    <row r="46" spans="1:17" x14ac:dyDescent="0.2">
      <c r="A46" s="1">
        <v>4925.4000057900003</v>
      </c>
      <c r="B46" s="1">
        <v>115.812</v>
      </c>
      <c r="D46" s="1">
        <v>4961.0424050000001</v>
      </c>
      <c r="E46" s="1">
        <v>117.928</v>
      </c>
      <c r="K46" s="1" t="s">
        <v>42</v>
      </c>
      <c r="L46" s="1">
        <f>-0.0021*A60-61.02</f>
        <v>-76.724714653572008</v>
      </c>
      <c r="M46" s="1">
        <f>B60-L46</f>
        <v>0.20121465357200918</v>
      </c>
      <c r="O46" s="1" t="s">
        <v>47</v>
      </c>
      <c r="P46" s="1">
        <f>0.0231*D61-176.91</f>
        <v>1.3867604318670033</v>
      </c>
      <c r="Q46" s="1">
        <f>E61-P46</f>
        <v>-0.19736043186700325</v>
      </c>
    </row>
    <row r="47" spans="1:17" x14ac:dyDescent="0.2">
      <c r="A47" s="1">
        <v>5107.7794317400003</v>
      </c>
      <c r="B47" s="1">
        <v>125.5519</v>
      </c>
      <c r="D47" s="1">
        <v>5144.84228523</v>
      </c>
      <c r="E47" s="1">
        <v>131.99940000000001</v>
      </c>
    </row>
    <row r="48" spans="1:17" x14ac:dyDescent="0.2">
      <c r="A48" s="1">
        <v>5290.1558144700002</v>
      </c>
      <c r="B48" s="1">
        <v>138.6207</v>
      </c>
      <c r="D48" s="1">
        <v>5328.6462913599999</v>
      </c>
      <c r="E48" s="1">
        <v>145.93</v>
      </c>
    </row>
    <row r="49" spans="1:5" x14ac:dyDescent="0.2">
      <c r="A49" s="1">
        <v>5472.5291553899997</v>
      </c>
      <c r="B49" s="1">
        <v>152.67740000000001</v>
      </c>
      <c r="D49" s="1">
        <v>5512.4544248000002</v>
      </c>
      <c r="E49" s="1">
        <v>155.28819999999999</v>
      </c>
    </row>
    <row r="50" spans="1:5" x14ac:dyDescent="0.2">
      <c r="A50" s="1">
        <v>5654.8994558900004</v>
      </c>
      <c r="B50" s="1">
        <v>163.18620000000001</v>
      </c>
      <c r="D50" s="1">
        <v>5696.2666869799996</v>
      </c>
      <c r="E50" s="1">
        <v>150.05350000000001</v>
      </c>
    </row>
    <row r="51" spans="1:5" x14ac:dyDescent="0.2">
      <c r="A51" s="1">
        <v>5837.2667174099997</v>
      </c>
      <c r="B51" s="1">
        <v>158.83940000000001</v>
      </c>
      <c r="D51" s="1">
        <v>5880.0830793499999</v>
      </c>
      <c r="E51" s="1">
        <v>138.8569</v>
      </c>
    </row>
    <row r="52" spans="1:5" x14ac:dyDescent="0.2">
      <c r="A52" s="1">
        <v>6019.6309413400004</v>
      </c>
      <c r="B52" s="1">
        <v>132.4014</v>
      </c>
      <c r="D52" s="1">
        <v>6063.90360332</v>
      </c>
      <c r="E52" s="1">
        <v>135.84880000000001</v>
      </c>
    </row>
    <row r="53" spans="1:5" x14ac:dyDescent="0.2">
      <c r="A53" s="1">
        <v>6201.99212911</v>
      </c>
      <c r="B53" s="1">
        <v>97.765799999999999</v>
      </c>
      <c r="D53" s="1">
        <v>6247.72826033</v>
      </c>
      <c r="E53" s="1">
        <v>140.6147</v>
      </c>
    </row>
    <row r="54" spans="1:5" x14ac:dyDescent="0.2">
      <c r="A54" s="1">
        <v>6384.35028212</v>
      </c>
      <c r="B54" s="1">
        <v>71.291600000000003</v>
      </c>
      <c r="D54" s="1">
        <v>6431.5570518100003</v>
      </c>
      <c r="E54" s="1">
        <v>143.2773</v>
      </c>
    </row>
    <row r="55" spans="1:5" x14ac:dyDescent="0.2">
      <c r="A55" s="1">
        <v>6566.7054017800001</v>
      </c>
      <c r="B55" s="1">
        <v>49.215200000000003</v>
      </c>
      <c r="D55" s="1">
        <v>6615.3899791900003</v>
      </c>
      <c r="E55" s="1">
        <v>131.62020000000001</v>
      </c>
    </row>
    <row r="56" spans="1:5" x14ac:dyDescent="0.2">
      <c r="A56" s="1">
        <v>6749.0574895099999</v>
      </c>
      <c r="B56" s="1">
        <v>27.517700000000001</v>
      </c>
      <c r="D56" s="1">
        <v>6799.2270439000004</v>
      </c>
      <c r="E56" s="1">
        <v>118.6566</v>
      </c>
    </row>
    <row r="57" spans="1:5" x14ac:dyDescent="0.2">
      <c r="A57" s="1">
        <v>6931.4065467199998</v>
      </c>
      <c r="B57" s="1">
        <v>0.71259999999900003</v>
      </c>
      <c r="D57" s="1">
        <v>6983.0682473799998</v>
      </c>
      <c r="E57" s="1">
        <v>100.3471</v>
      </c>
    </row>
    <row r="58" spans="1:5" x14ac:dyDescent="0.2">
      <c r="A58" s="1">
        <v>7113.7525748199996</v>
      </c>
      <c r="B58" s="1">
        <v>-29.901199999999999</v>
      </c>
      <c r="D58" s="1">
        <v>7166.9135910499999</v>
      </c>
      <c r="E58" s="1">
        <v>77.191400000000002</v>
      </c>
    </row>
    <row r="59" spans="1:5" x14ac:dyDescent="0.2">
      <c r="A59" s="1">
        <v>7296.0955752199998</v>
      </c>
      <c r="B59" s="1">
        <v>-58.568800000000003</v>
      </c>
      <c r="D59" s="1">
        <v>7350.7630763500001</v>
      </c>
      <c r="E59" s="1">
        <v>54.480899999999998</v>
      </c>
    </row>
    <row r="60" spans="1:5" x14ac:dyDescent="0.2">
      <c r="A60" s="1">
        <v>7478.4355493200001</v>
      </c>
      <c r="B60" s="1">
        <v>-76.523499999999999</v>
      </c>
      <c r="D60" s="1">
        <v>7534.6167047099998</v>
      </c>
      <c r="E60" s="1">
        <v>28.6907</v>
      </c>
    </row>
    <row r="61" spans="1:5" x14ac:dyDescent="0.2">
      <c r="A61" s="1">
        <v>7660.7724985499999</v>
      </c>
      <c r="B61" s="1">
        <v>-83.067999999999998</v>
      </c>
      <c r="D61" s="1">
        <v>7718.4744775700001</v>
      </c>
      <c r="E61" s="1">
        <v>1.1894</v>
      </c>
    </row>
    <row r="62" spans="1:5" x14ac:dyDescent="0.2">
      <c r="A62" s="1">
        <v>7843.1064243199999</v>
      </c>
      <c r="B62" s="1">
        <v>-85.067300000000003</v>
      </c>
      <c r="D62" s="1">
        <v>7902.3363963399997</v>
      </c>
      <c r="E62" s="1">
        <v>-18.817</v>
      </c>
    </row>
    <row r="63" spans="1:5" x14ac:dyDescent="0.2">
      <c r="A63" s="1">
        <v>8025.4373280199998</v>
      </c>
      <c r="B63" s="1">
        <v>-83.804500000000004</v>
      </c>
      <c r="D63" s="1">
        <v>8086.2024624799997</v>
      </c>
      <c r="E63" s="1">
        <v>-23.467500000000001</v>
      </c>
    </row>
    <row r="64" spans="1:5" x14ac:dyDescent="0.2">
      <c r="A64" s="1">
        <v>8207.7652110899999</v>
      </c>
      <c r="B64" s="1">
        <v>-78.897900000000007</v>
      </c>
      <c r="D64" s="1">
        <v>8270.0726773999995</v>
      </c>
      <c r="E64" s="1">
        <v>-21.584099999999999</v>
      </c>
    </row>
    <row r="65" spans="1:5" x14ac:dyDescent="0.2">
      <c r="A65" s="1">
        <v>8390.0900749100001</v>
      </c>
      <c r="B65" s="1">
        <v>-70.230099999999993</v>
      </c>
      <c r="D65" s="1">
        <v>8453.9470425500003</v>
      </c>
      <c r="E65" s="1">
        <v>-23.4755</v>
      </c>
    </row>
    <row r="66" spans="1:5" x14ac:dyDescent="0.2">
      <c r="A66" s="1">
        <v>8572.4119209100008</v>
      </c>
      <c r="B66" s="1">
        <v>-60.474699999999999</v>
      </c>
      <c r="D66" s="1">
        <v>8637.8255593499998</v>
      </c>
      <c r="E66" s="1">
        <v>-25.427499999999998</v>
      </c>
    </row>
    <row r="67" spans="1:5" x14ac:dyDescent="0.2">
      <c r="A67" s="1">
        <v>8754.73075049</v>
      </c>
      <c r="B67" s="1">
        <v>-50.472799999999999</v>
      </c>
      <c r="D67" s="1">
        <v>8821.7082292399991</v>
      </c>
      <c r="E67" s="1">
        <v>-26.846900000000002</v>
      </c>
    </row>
    <row r="68" spans="1:5" x14ac:dyDescent="0.2">
      <c r="A68" s="1">
        <v>8937.0465650700007</v>
      </c>
      <c r="B68" s="1">
        <v>-40.128500000000003</v>
      </c>
      <c r="D68" s="1">
        <v>9005.5950536500004</v>
      </c>
      <c r="E68" s="1">
        <v>-30.428000000000001</v>
      </c>
    </row>
    <row r="69" spans="1:5" x14ac:dyDescent="0.2">
      <c r="A69" s="1">
        <v>9119.35936606</v>
      </c>
      <c r="B69" s="1">
        <v>-29.531099999999999</v>
      </c>
      <c r="D69" s="1">
        <v>9189.4860340199994</v>
      </c>
      <c r="E69" s="1">
        <v>-37.893000000000001</v>
      </c>
    </row>
    <row r="70" spans="1:5" x14ac:dyDescent="0.2">
      <c r="A70" s="1">
        <v>9301.6691548599993</v>
      </c>
      <c r="B70" s="1">
        <v>-21.061599999999999</v>
      </c>
      <c r="D70" s="1">
        <v>9373.3811717699991</v>
      </c>
      <c r="E70" s="1">
        <v>-44.922499999999999</v>
      </c>
    </row>
    <row r="71" spans="1:5" x14ac:dyDescent="0.2">
      <c r="A71" s="1">
        <v>9483.9759328799992</v>
      </c>
      <c r="B71" s="1">
        <v>-13.794499999999999</v>
      </c>
      <c r="D71" s="1">
        <v>9557.2804683499999</v>
      </c>
      <c r="E71" s="1">
        <v>-49.801900000000003</v>
      </c>
    </row>
    <row r="72" spans="1:5" x14ac:dyDescent="0.2">
      <c r="A72" s="1">
        <v>9666.2797015399992</v>
      </c>
      <c r="B72" s="1">
        <v>-11.099</v>
      </c>
      <c r="D72" s="1">
        <v>9741.1839251799993</v>
      </c>
      <c r="E72" s="1">
        <v>-51.960900000000002</v>
      </c>
    </row>
    <row r="73" spans="1:5" x14ac:dyDescent="0.2">
      <c r="A73" s="1">
        <v>9848.5804622399992</v>
      </c>
      <c r="B73" s="1">
        <v>-10.040100000000001</v>
      </c>
      <c r="D73" s="1">
        <v>9925.0915437000003</v>
      </c>
      <c r="E73" s="1">
        <v>-56.807600000000001</v>
      </c>
    </row>
    <row r="74" spans="1:5" x14ac:dyDescent="0.2">
      <c r="A74" s="1">
        <v>10030.8782164</v>
      </c>
      <c r="B74" s="1">
        <v>-12.2097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Dome 1</vt:lpstr>
      <vt:lpstr>Dome 2</vt:lpstr>
      <vt:lpstr>Dome 3</vt:lpstr>
      <vt:lpstr>Dome 4</vt:lpstr>
      <vt:lpstr>Dome 5</vt:lpstr>
      <vt:lpstr>Dome 6</vt:lpstr>
      <vt:lpstr>Dome 7</vt:lpstr>
      <vt:lpstr>Dome 8</vt:lpstr>
      <vt:lpstr>Dome 9</vt:lpstr>
      <vt:lpstr>Dome 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2021-12-15T18:50:08Z</dcterms:created>
  <dcterms:modified xsi:type="dcterms:W3CDTF">2021-12-15T19:41:49Z</dcterms:modified>
</cp:coreProperties>
</file>